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INFORME MES JUNIO 2026\"/>
    </mc:Choice>
  </mc:AlternateContent>
  <bookViews>
    <workbookView xWindow="0" yWindow="0" windowWidth="28800" windowHeight="11430"/>
  </bookViews>
  <sheets>
    <sheet name="DEUDA X SUPLIDOR" sheetId="1" r:id="rId1"/>
    <sheet name="DEUDA X PERIODO" sheetId="4" r:id="rId2"/>
    <sheet name="DEUDA X FACTURA" sheetId="5" r:id="rId3"/>
    <sheet name="SALDO X ANTIGUEDAD" sheetId="6" r:id="rId4"/>
  </sheets>
  <externalReferences>
    <externalReference r:id="rId5"/>
  </externalReferences>
  <definedNames>
    <definedName name="_xlnm._FilterDatabase" localSheetId="2" hidden="1">'DEUDA X FACTURA'!$A$7:$F$252</definedName>
    <definedName name="_xlnm._FilterDatabase" localSheetId="1" hidden="1">'DEUDA X PERIODO'!$A$1:$L$69</definedName>
    <definedName name="_xlnm._FilterDatabase" localSheetId="0" hidden="1">'DEUDA X SUPLIDOR'!$A$7:$H$71</definedName>
    <definedName name="_xlnm._FilterDatabase" localSheetId="3" hidden="1">'SALDO X ANTIGUEDAD'!$A$4:$J$264</definedName>
    <definedName name="JULIA">#REF!</definedName>
    <definedName name="NOMBRE" localSheetId="0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" i="4" l="1"/>
  <c r="L57" i="4"/>
  <c r="L58" i="4"/>
  <c r="L59" i="4"/>
  <c r="L60" i="4"/>
  <c r="L61" i="4"/>
  <c r="L62" i="4"/>
  <c r="L63" i="4"/>
  <c r="L54" i="4"/>
  <c r="L41" i="4"/>
  <c r="L38" i="4"/>
  <c r="G44" i="1" l="1"/>
  <c r="H56" i="1" l="1"/>
  <c r="H45" i="1"/>
  <c r="H43" i="1"/>
  <c r="H42" i="1"/>
  <c r="L32" i="6"/>
  <c r="L31" i="6"/>
  <c r="F228" i="5" l="1"/>
  <c r="A7" i="4"/>
  <c r="L36" i="4"/>
  <c r="L26" i="4"/>
  <c r="H62" i="1"/>
  <c r="A9" i="1"/>
  <c r="G25" i="1"/>
  <c r="H27" i="1"/>
  <c r="E57" i="1" l="1"/>
  <c r="F57" i="1" s="1"/>
  <c r="H64" i="1"/>
  <c r="H39" i="1"/>
  <c r="J67" i="4"/>
  <c r="F69" i="1"/>
  <c r="H66" i="1"/>
  <c r="E116" i="6"/>
  <c r="F251" i="6" l="1"/>
  <c r="H49" i="4" l="1"/>
  <c r="L49" i="4" s="1"/>
  <c r="L15" i="4"/>
  <c r="E51" i="1" l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9" i="4" s="1"/>
  <c r="A40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L13" i="4"/>
  <c r="L18" i="4"/>
  <c r="L51" i="4"/>
  <c r="L65" i="4"/>
  <c r="H16" i="1" l="1"/>
  <c r="H18" i="1"/>
  <c r="H17" i="1"/>
  <c r="H19" i="1"/>
  <c r="H53" i="1"/>
  <c r="I251" i="6"/>
  <c r="H251" i="6"/>
  <c r="G251" i="6"/>
  <c r="J43" i="6"/>
  <c r="J251" i="6" s="1"/>
  <c r="E16" i="6"/>
  <c r="K69" i="4" l="1"/>
  <c r="L43" i="4"/>
  <c r="L23" i="4"/>
  <c r="L22" i="4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H40" i="1"/>
  <c r="L7" i="4"/>
  <c r="L8" i="4" l="1"/>
  <c r="H65" i="1"/>
  <c r="H60" i="1"/>
  <c r="H48" i="1" l="1"/>
  <c r="H41" i="1"/>
  <c r="H25" i="1"/>
  <c r="H23" i="1"/>
  <c r="H24" i="1"/>
  <c r="H20" i="1"/>
  <c r="H9" i="1"/>
  <c r="H10" i="1"/>
  <c r="H11" i="1"/>
  <c r="H12" i="1"/>
  <c r="H13" i="1"/>
  <c r="H14" i="1"/>
  <c r="H15" i="1"/>
  <c r="H21" i="1"/>
  <c r="H22" i="1"/>
  <c r="H26" i="1"/>
  <c r="H28" i="1"/>
  <c r="H29" i="1"/>
  <c r="H30" i="1"/>
  <c r="H31" i="1"/>
  <c r="H32" i="1"/>
  <c r="H33" i="1"/>
  <c r="H34" i="1"/>
  <c r="H35" i="1"/>
  <c r="H37" i="1"/>
  <c r="H38" i="1"/>
  <c r="H44" i="1"/>
  <c r="H47" i="1"/>
  <c r="H49" i="1"/>
  <c r="H52" i="1"/>
  <c r="H54" i="1"/>
  <c r="H55" i="1"/>
  <c r="H58" i="1"/>
  <c r="H59" i="1"/>
  <c r="H69" i="1"/>
  <c r="H70" i="1"/>
  <c r="L9" i="4" l="1"/>
  <c r="L10" i="4" l="1"/>
  <c r="D69" i="4" l="1"/>
  <c r="J48" i="4"/>
  <c r="H48" i="4"/>
  <c r="G48" i="4"/>
  <c r="G69" i="4" s="1"/>
  <c r="E50" i="4"/>
  <c r="J56" i="4"/>
  <c r="L56" i="4" s="1"/>
  <c r="H69" i="4" l="1"/>
  <c r="I69" i="4"/>
  <c r="L12" i="4"/>
  <c r="L11" i="4"/>
  <c r="J6" i="4"/>
  <c r="L6" i="4" s="1"/>
  <c r="F8" i="1"/>
  <c r="H8" i="1" s="1"/>
  <c r="H68" i="1"/>
  <c r="H57" i="1"/>
  <c r="E46" i="1"/>
  <c r="H46" i="1" s="1"/>
  <c r="F50" i="1"/>
  <c r="L14" i="4" l="1"/>
  <c r="J69" i="4"/>
  <c r="F69" i="4"/>
  <c r="E50" i="1"/>
  <c r="H50" i="1" s="1"/>
  <c r="E67" i="1"/>
  <c r="H67" i="1" s="1"/>
  <c r="H63" i="1"/>
  <c r="E61" i="1"/>
  <c r="H61" i="1" s="1"/>
  <c r="H51" i="1"/>
  <c r="E36" i="1"/>
  <c r="H36" i="1" s="1"/>
  <c r="F71" i="1" l="1"/>
  <c r="E71" i="1"/>
  <c r="L16" i="4" l="1"/>
  <c r="H71" i="1"/>
  <c r="E69" i="4"/>
  <c r="C69" i="4"/>
  <c r="L69" i="4" l="1"/>
  <c r="L17" i="4"/>
  <c r="L19" i="4" l="1"/>
  <c r="L20" i="4" l="1"/>
  <c r="L21" i="4" l="1"/>
  <c r="L24" i="4" l="1"/>
  <c r="L25" i="4" l="1"/>
  <c r="L27" i="4" l="1"/>
  <c r="L28" i="4" l="1"/>
  <c r="L29" i="4" l="1"/>
  <c r="L30" i="4" l="1"/>
  <c r="L31" i="4" l="1"/>
  <c r="L32" i="4" l="1"/>
  <c r="L33" i="4" l="1"/>
  <c r="L34" i="4" l="1"/>
  <c r="L35" i="4" l="1"/>
  <c r="L37" i="4" l="1"/>
  <c r="L39" i="4" l="1"/>
  <c r="L40" i="4" l="1"/>
  <c r="L42" i="4" l="1"/>
  <c r="L44" i="4" l="1"/>
  <c r="L45" i="4" l="1"/>
  <c r="L46" i="4" l="1"/>
  <c r="L47" i="4" l="1"/>
  <c r="L48" i="4" l="1"/>
  <c r="L50" i="4" l="1"/>
  <c r="L52" i="4" l="1"/>
  <c r="L53" i="4" l="1"/>
  <c r="L64" i="4" l="1"/>
  <c r="L66" i="4" l="1"/>
  <c r="L67" i="4" l="1"/>
  <c r="L68" i="4" l="1"/>
  <c r="G71" i="1"/>
</calcChain>
</file>

<file path=xl/sharedStrings.xml><?xml version="1.0" encoding="utf-8"?>
<sst xmlns="http://schemas.openxmlformats.org/spreadsheetml/2006/main" count="1610" uniqueCount="605">
  <si>
    <t>PREPARADO POR:</t>
  </si>
  <si>
    <t xml:space="preserve">TOTAL GENERAL </t>
  </si>
  <si>
    <t>MONTO AÑOS ANTERIORES</t>
  </si>
  <si>
    <t>FUENTE DE FINANCIAMIENTO</t>
  </si>
  <si>
    <t xml:space="preserve">CONCEPTO DE COMPRA ( BREVE DESCRIPCION ) </t>
  </si>
  <si>
    <t xml:space="preserve">NOMBRES PROVEEDOR  </t>
  </si>
  <si>
    <t>NO</t>
  </si>
  <si>
    <t xml:space="preserve">DIRECCION DE FISCALIZACION Y CONTROL </t>
  </si>
  <si>
    <t xml:space="preserve">SERVICIO NACIONAL DE SALUD </t>
  </si>
  <si>
    <t xml:space="preserve">TOTAL ADEUDADO </t>
  </si>
  <si>
    <t xml:space="preserve">Total General </t>
  </si>
  <si>
    <t>MONTO ENE-DIC 2025</t>
  </si>
  <si>
    <t>No.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</si>
  <si>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</si>
  <si>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</si>
  <si>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</si>
  <si>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</si>
  <si>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Republica Dominicana</t>
  </si>
  <si>
    <t>SERVICIO NACIONAL DE SALUD</t>
  </si>
  <si>
    <t>Fecha</t>
  </si>
  <si>
    <t>NO. ORDEN COMPRA</t>
  </si>
  <si>
    <t>No. De Factura (NCF)</t>
  </si>
  <si>
    <t>CONCEPTO</t>
  </si>
  <si>
    <t>Valor</t>
  </si>
  <si>
    <t>ENC. DE CONTABILIDAD:__________________________</t>
  </si>
  <si>
    <t>CERTIFICO CORRECTO:</t>
  </si>
  <si>
    <t>__________________________</t>
  </si>
  <si>
    <t>DIRECTOR</t>
  </si>
  <si>
    <t>ADMINISTRADOR:</t>
  </si>
  <si>
    <t>TOTAL DEUDA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</si>
  <si>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</si>
  <si>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</si>
  <si>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</si>
  <si>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</si>
  <si>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</si>
  <si>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</si>
  <si>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</si>
  <si>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</si>
  <si>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</si>
  <si>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>SRS ENRIQUILLO R6</t>
  </si>
  <si>
    <t>ESTABLECIMIENTO: HOSPITAL REGIONAL JAIME MOTA</t>
  </si>
  <si>
    <t>AFA SERVICIOS SRL</t>
  </si>
  <si>
    <t>SERVICIOS DE FUMIGACION</t>
  </si>
  <si>
    <t>VENTA DE SERVICIOS</t>
  </si>
  <si>
    <t>ASMED</t>
  </si>
  <si>
    <t>MATERIAL MEDICO QX</t>
  </si>
  <si>
    <t>AYUNTAMIENTO DE BARAHONA</t>
  </si>
  <si>
    <t>RECOLECCION DE RESIDUOS</t>
  </si>
  <si>
    <t>V.S Y FONDOS REPONIBLES</t>
  </si>
  <si>
    <t>B Y R MELO SUPPLY</t>
  </si>
  <si>
    <t>MATERIAL DE LIMPIEZA Y MATERIAL DE INFORMATICA</t>
  </si>
  <si>
    <t>BAEZ OLIVO INGENIERIA Y SERVICIOS</t>
  </si>
  <si>
    <t>SERV. MANTENIMIENTO Y REPARACION</t>
  </si>
  <si>
    <t>BARUC PHARMA SRL</t>
  </si>
  <si>
    <t>BIO NOVA SRL</t>
  </si>
  <si>
    <t>REACTIVOS</t>
  </si>
  <si>
    <t>CATERING BY LISA</t>
  </si>
  <si>
    <t>ALIMENTOS</t>
  </si>
  <si>
    <t>CEM CARIBBEAN SRL</t>
  </si>
  <si>
    <t>CLINIMED</t>
  </si>
  <si>
    <t>SERVICIOS DE MANTENIMIENTO</t>
  </si>
  <si>
    <t>COMERCIAL FAMILIA FF</t>
  </si>
  <si>
    <t>COPEM HOSPICLINIC</t>
  </si>
  <si>
    <t>COPICENTRO SHADDAY SRL</t>
  </si>
  <si>
    <t>MATERIAL DE INFORMATICA , OFICINA Y COPIAS</t>
  </si>
  <si>
    <t>MEDICAMENTOS</t>
  </si>
  <si>
    <t>EDR CONSULTING  SRL</t>
  </si>
  <si>
    <t>EPX DOMINICANA</t>
  </si>
  <si>
    <t>ERGON ARMARE SRL</t>
  </si>
  <si>
    <t>MATERIAL DE LIMPIEZA, PRODUTOS ELECTRICOS.</t>
  </si>
  <si>
    <t>EXERCON SRL</t>
  </si>
  <si>
    <t>MATERIAL MEDICO QX. Y MEDICAMENTOS</t>
  </si>
  <si>
    <t>FARACH SRL</t>
  </si>
  <si>
    <t>FARMADAL</t>
  </si>
  <si>
    <t>MATERIALES FERRETEROS</t>
  </si>
  <si>
    <t>FLORISTERIA EL ANGEL</t>
  </si>
  <si>
    <t>CORONAS DE FLORES</t>
  </si>
  <si>
    <t>FLORISTERIA ESTRELLA</t>
  </si>
  <si>
    <t>FUNERARIA BARAHONA</t>
  </si>
  <si>
    <t>SERVICIOS FUNERARIOS</t>
  </si>
  <si>
    <t>GAS ANTILLANO SAS</t>
  </si>
  <si>
    <t>GAS GLP</t>
  </si>
  <si>
    <t>SIERRA DE YESO</t>
  </si>
  <si>
    <t>GRUPO BUFALO SRL</t>
  </si>
  <si>
    <t>GRUPO EVEREST</t>
  </si>
  <si>
    <t>IMPRESORA KR SRL</t>
  </si>
  <si>
    <t>IMPRESOS</t>
  </si>
  <si>
    <t>INSUMED SRL</t>
  </si>
  <si>
    <t>LIRIANO RIVAS INGENIERIA</t>
  </si>
  <si>
    <t>MANTENIMIENTO Y REPARACION</t>
  </si>
  <si>
    <t>MEDOXIGAS ALC. SRL</t>
  </si>
  <si>
    <t>OXIGENO</t>
  </si>
  <si>
    <t>MORREAL CLINIC</t>
  </si>
  <si>
    <t>MULTIMPRESOS OHPE</t>
  </si>
  <si>
    <t>MATERIAL DE OFICINA</t>
  </si>
  <si>
    <t>OXIPHAR C POR A</t>
  </si>
  <si>
    <t>RONALD BRY MELO</t>
  </si>
  <si>
    <t>SEAN DOMINICAN SRL</t>
  </si>
  <si>
    <t>SEGUROS PATRIA</t>
  </si>
  <si>
    <t>SEGUROS DE VEHICULO</t>
  </si>
  <si>
    <t>SEMDO SRL</t>
  </si>
  <si>
    <t>SERVIAMED SRL</t>
  </si>
  <si>
    <t>STARAM3 SRL</t>
  </si>
  <si>
    <t>VECTRA CONSULTING SRL</t>
  </si>
  <si>
    <t>VENDIFAR SRL</t>
  </si>
  <si>
    <t>MATERIAL GASTABLE Y MEDICAMENTOS</t>
  </si>
  <si>
    <t>WENCAR RELLENOS FACIALES</t>
  </si>
  <si>
    <t>MATERIAL MEDICO QUIRURGICO</t>
  </si>
  <si>
    <t>ZEN PHARMACEUTHICAL</t>
  </si>
  <si>
    <t xml:space="preserve">APROBADO POR: </t>
  </si>
  <si>
    <t>Licda. Anny Piñeyro U.</t>
  </si>
  <si>
    <t>HOSPITAL REGIONAL UNIVERSITARIO JAIME MOTA</t>
  </si>
  <si>
    <t>B1500000094</t>
  </si>
  <si>
    <t>AFA SEVICIOS</t>
  </si>
  <si>
    <t>FUMIGACION</t>
  </si>
  <si>
    <t>B1500000096</t>
  </si>
  <si>
    <t>B1500001688</t>
  </si>
  <si>
    <t>SERVICIO DE ASEO</t>
  </si>
  <si>
    <t>5803</t>
  </si>
  <si>
    <t>B1500000761</t>
  </si>
  <si>
    <t>KITS DE LAPAROTOMIA</t>
  </si>
  <si>
    <t>1327</t>
  </si>
  <si>
    <t>B1500000099</t>
  </si>
  <si>
    <t>REPARACION DE CASETA</t>
  </si>
  <si>
    <t>7757</t>
  </si>
  <si>
    <t>B1500000487</t>
  </si>
  <si>
    <t xml:space="preserve">BARUC PHARMA </t>
  </si>
  <si>
    <t>BANIMED</t>
  </si>
  <si>
    <t>4082</t>
  </si>
  <si>
    <t>B1500000063</t>
  </si>
  <si>
    <t>MAT. GASTABLE</t>
  </si>
  <si>
    <t>7903</t>
  </si>
  <si>
    <t>B1050000107</t>
  </si>
  <si>
    <t xml:space="preserve">B Y R MELO SUPPY </t>
  </si>
  <si>
    <t>MATERIAL DE LIMPIEZA</t>
  </si>
  <si>
    <t>7992</t>
  </si>
  <si>
    <t>B1500000109</t>
  </si>
  <si>
    <t>MATERIAL DE INFORMATICA</t>
  </si>
  <si>
    <t>8035</t>
  </si>
  <si>
    <t>B1150000110</t>
  </si>
  <si>
    <t>SERVICIOS DE ALIMENTACION</t>
  </si>
  <si>
    <t>8041</t>
  </si>
  <si>
    <t>B1500000113</t>
  </si>
  <si>
    <t>8089</t>
  </si>
  <si>
    <t>B1500000116</t>
  </si>
  <si>
    <t>9014</t>
  </si>
  <si>
    <t>B1500000117</t>
  </si>
  <si>
    <t>9060</t>
  </si>
  <si>
    <t>B1500000118</t>
  </si>
  <si>
    <t>B1500000119</t>
  </si>
  <si>
    <t>9061</t>
  </si>
  <si>
    <t>B1500000120</t>
  </si>
  <si>
    <t>9105</t>
  </si>
  <si>
    <t>B1500000121</t>
  </si>
  <si>
    <t>9116</t>
  </si>
  <si>
    <t>B1500000122</t>
  </si>
  <si>
    <t>7988</t>
  </si>
  <si>
    <t>B1500000195</t>
  </si>
  <si>
    <t>CATERING BY LISSA</t>
  </si>
  <si>
    <t>80336</t>
  </si>
  <si>
    <t>B1500000115</t>
  </si>
  <si>
    <t>8016</t>
  </si>
  <si>
    <t>8037</t>
  </si>
  <si>
    <t>B1500000114</t>
  </si>
  <si>
    <t>B1500001085</t>
  </si>
  <si>
    <t>CEM CARIBBEAN EQUIPMENT</t>
  </si>
  <si>
    <t>B1500001238</t>
  </si>
  <si>
    <t>8031</t>
  </si>
  <si>
    <t>B1500001348</t>
  </si>
  <si>
    <t>8060</t>
  </si>
  <si>
    <t>B1500001403</t>
  </si>
  <si>
    <t>7708</t>
  </si>
  <si>
    <t>B1500001445</t>
  </si>
  <si>
    <t>7876</t>
  </si>
  <si>
    <t>B1500003526</t>
  </si>
  <si>
    <t>B1500001683</t>
  </si>
  <si>
    <t>9007</t>
  </si>
  <si>
    <t>E4500000000078</t>
  </si>
  <si>
    <t>E4500000000091</t>
  </si>
  <si>
    <t>9051</t>
  </si>
  <si>
    <t>9039</t>
  </si>
  <si>
    <t>E450000000306</t>
  </si>
  <si>
    <t>5579</t>
  </si>
  <si>
    <t>B1500000542</t>
  </si>
  <si>
    <t>CLINIMED SRL</t>
  </si>
  <si>
    <t>MANTENIMIENTO</t>
  </si>
  <si>
    <t>COPICENTRO SHADDAY</t>
  </si>
  <si>
    <t>MAT. DE INFORMATICA</t>
  </si>
  <si>
    <t>XZ</t>
  </si>
  <si>
    <t>MAT.OFICINA</t>
  </si>
  <si>
    <t>COPIAS</t>
  </si>
  <si>
    <t>PAPEL CONTINUO</t>
  </si>
  <si>
    <t>MAT.DE OFICINA</t>
  </si>
  <si>
    <t>2382-83</t>
  </si>
  <si>
    <t>MAT. OFICINA</t>
  </si>
  <si>
    <t>MAT.ESCRITORIO</t>
  </si>
  <si>
    <t>MAT.METAL</t>
  </si>
  <si>
    <t>TONER</t>
  </si>
  <si>
    <t>MAT DE OFICINA</t>
  </si>
  <si>
    <t>RELLENO TONER</t>
  </si>
  <si>
    <t>ROUTER</t>
  </si>
  <si>
    <t>B1500005646</t>
  </si>
  <si>
    <t>ELECTRICOS</t>
  </si>
  <si>
    <t>copias</t>
  </si>
  <si>
    <t>B15000010729</t>
  </si>
  <si>
    <t>MATY. DE COMPUTO</t>
  </si>
  <si>
    <t>B1500011053</t>
  </si>
  <si>
    <t>B1500011224</t>
  </si>
  <si>
    <t>B1500011665</t>
  </si>
  <si>
    <t>B1500011898</t>
  </si>
  <si>
    <t>B1500012038</t>
  </si>
  <si>
    <t>B1500012117</t>
  </si>
  <si>
    <t>B1500012277</t>
  </si>
  <si>
    <t>B1500012311</t>
  </si>
  <si>
    <t>7694</t>
  </si>
  <si>
    <t>B1500002749</t>
  </si>
  <si>
    <t>9073</t>
  </si>
  <si>
    <t>B1500000009</t>
  </si>
  <si>
    <t>EDR CONSULTING</t>
  </si>
  <si>
    <t>PRODUCTOS ELECTRICOS</t>
  </si>
  <si>
    <t>FARACH SA</t>
  </si>
  <si>
    <t>6218</t>
  </si>
  <si>
    <t>B1500004387</t>
  </si>
  <si>
    <t>B1500000010</t>
  </si>
  <si>
    <t>453</t>
  </si>
  <si>
    <t>B1500000124</t>
  </si>
  <si>
    <t>CORONA DE FLORES</t>
  </si>
  <si>
    <t>4536</t>
  </si>
  <si>
    <t>B1500000130</t>
  </si>
  <si>
    <t>ARREGLO DE FLORES</t>
  </si>
  <si>
    <t>1936</t>
  </si>
  <si>
    <t>9013</t>
  </si>
  <si>
    <t>B1500022641</t>
  </si>
  <si>
    <t>GAS ANTILLANO SA</t>
  </si>
  <si>
    <t>9031</t>
  </si>
  <si>
    <t>B1500022647</t>
  </si>
  <si>
    <t>B1500009597</t>
  </si>
  <si>
    <t>B1500000170</t>
  </si>
  <si>
    <t>6161</t>
  </si>
  <si>
    <t>B1500000772</t>
  </si>
  <si>
    <t>GLOBAL MULTIPHARMA</t>
  </si>
  <si>
    <t>IMPRESORA KR, SRL</t>
  </si>
  <si>
    <t>E450000003962</t>
  </si>
  <si>
    <t>INAPA</t>
  </si>
  <si>
    <t>SERVICIO DE AGUA</t>
  </si>
  <si>
    <t>B1500000287</t>
  </si>
  <si>
    <t>LIRIANO RIVAS</t>
  </si>
  <si>
    <t>MANTENIMIENTO DE AIRES</t>
  </si>
  <si>
    <t>B1500000082</t>
  </si>
  <si>
    <t>5473</t>
  </si>
  <si>
    <t>B1500000661</t>
  </si>
  <si>
    <t>MULTI-IMPRESOS OHPE</t>
  </si>
  <si>
    <t>5528</t>
  </si>
  <si>
    <t>B1500000667</t>
  </si>
  <si>
    <t>5867</t>
  </si>
  <si>
    <t>B1500000711</t>
  </si>
  <si>
    <t>6127</t>
  </si>
  <si>
    <t>B1500000877</t>
  </si>
  <si>
    <t>7353</t>
  </si>
  <si>
    <t>1486</t>
  </si>
  <si>
    <t>B1500001486</t>
  </si>
  <si>
    <t>4123</t>
  </si>
  <si>
    <t>OVIEDO FARMA</t>
  </si>
  <si>
    <t>3888</t>
  </si>
  <si>
    <t>B15000000313</t>
  </si>
  <si>
    <t>OXIPHAR C X A</t>
  </si>
  <si>
    <t>6080</t>
  </si>
  <si>
    <t>B1500000374</t>
  </si>
  <si>
    <t>6153</t>
  </si>
  <si>
    <t>B1500000381</t>
  </si>
  <si>
    <t>7541</t>
  </si>
  <si>
    <t>B1500000475</t>
  </si>
  <si>
    <t>4094</t>
  </si>
  <si>
    <t>B1500001204</t>
  </si>
  <si>
    <t>QUIMAT</t>
  </si>
  <si>
    <t>APLICADORES</t>
  </si>
  <si>
    <t>4207</t>
  </si>
  <si>
    <t>B1500001501</t>
  </si>
  <si>
    <t>LENTE DE GRADOS</t>
  </si>
  <si>
    <t>7705</t>
  </si>
  <si>
    <t>B1500000266</t>
  </si>
  <si>
    <t>7786</t>
  </si>
  <si>
    <t>B1500000274</t>
  </si>
  <si>
    <t>7795</t>
  </si>
  <si>
    <t>B1510000282</t>
  </si>
  <si>
    <t>7937</t>
  </si>
  <si>
    <t>B1500000298</t>
  </si>
  <si>
    <t>5914</t>
  </si>
  <si>
    <t>B1500000102</t>
  </si>
  <si>
    <t>RONALD BRYN MELO</t>
  </si>
  <si>
    <t>7824</t>
  </si>
  <si>
    <t>B1500004642</t>
  </si>
  <si>
    <t>8096</t>
  </si>
  <si>
    <t>E450000000030</t>
  </si>
  <si>
    <t>4144</t>
  </si>
  <si>
    <t>B1500000686</t>
  </si>
  <si>
    <t xml:space="preserve">SERVIAMED </t>
  </si>
  <si>
    <t>MAT.GASTABLE</t>
  </si>
  <si>
    <t>6040</t>
  </si>
  <si>
    <t>B1500001291</t>
  </si>
  <si>
    <t>SERVIAMED</t>
  </si>
  <si>
    <t>SERVICIOS ELECTROMECANICOS</t>
  </si>
  <si>
    <t>9074</t>
  </si>
  <si>
    <t>B1500000036</t>
  </si>
  <si>
    <t>SEGURO CAMIONETA</t>
  </si>
  <si>
    <t>1346</t>
  </si>
  <si>
    <t>5193</t>
  </si>
  <si>
    <t>B1500000020</t>
  </si>
  <si>
    <t>MAT. DE OFICINA</t>
  </si>
  <si>
    <t>5772</t>
  </si>
  <si>
    <t>B1500000024</t>
  </si>
  <si>
    <t>UTILES DE INFORMATICA</t>
  </si>
  <si>
    <t>840</t>
  </si>
  <si>
    <t>B1500000078</t>
  </si>
  <si>
    <t>VECTRA CONSULTING</t>
  </si>
  <si>
    <t>6246</t>
  </si>
  <si>
    <t>B1500000107</t>
  </si>
  <si>
    <t>1013</t>
  </si>
  <si>
    <t>B1500000110</t>
  </si>
  <si>
    <t>1138</t>
  </si>
  <si>
    <t>B1500000141</t>
  </si>
  <si>
    <t>7727</t>
  </si>
  <si>
    <t>B1500004291</t>
  </si>
  <si>
    <t>7370</t>
  </si>
  <si>
    <t>B1500004300</t>
  </si>
  <si>
    <t>7981</t>
  </si>
  <si>
    <t>B1500004316</t>
  </si>
  <si>
    <t>7961</t>
  </si>
  <si>
    <t>B1500004308</t>
  </si>
  <si>
    <t>9000</t>
  </si>
  <si>
    <t>B1500004379</t>
  </si>
  <si>
    <t>9088</t>
  </si>
  <si>
    <t>B1500004448</t>
  </si>
  <si>
    <t>7951</t>
  </si>
  <si>
    <t>7983</t>
  </si>
  <si>
    <t>7767</t>
  </si>
  <si>
    <t>B1500000992</t>
  </si>
  <si>
    <t>DUMAS MEDICAL SRL</t>
  </si>
  <si>
    <t>VS Y FONDOS REPONIBLES</t>
  </si>
  <si>
    <t>OVIEDO PHARMA SRL</t>
  </si>
  <si>
    <t>BOTELLONES  DE AGUA</t>
  </si>
  <si>
    <t>B1500000098</t>
  </si>
  <si>
    <t>E450000000012</t>
  </si>
  <si>
    <t>BOTELLONES DE AGUA</t>
  </si>
  <si>
    <t>B15000000268</t>
  </si>
  <si>
    <t>9160</t>
  </si>
  <si>
    <t>B1500014541</t>
  </si>
  <si>
    <t>BANIMED SRL</t>
  </si>
  <si>
    <t>Hospital Regional Jaime Mota</t>
  </si>
  <si>
    <t>SRS:VI, Enriquillo</t>
  </si>
  <si>
    <t xml:space="preserve">121 dias y mas </t>
  </si>
  <si>
    <t xml:space="preserve">FLORISTERIA ESTRELLA </t>
  </si>
  <si>
    <t>No encontrado</t>
  </si>
  <si>
    <t>N/A</t>
  </si>
  <si>
    <t>B1500000105</t>
  </si>
  <si>
    <t>SEMDO EIRL</t>
  </si>
  <si>
    <t>B0100000002</t>
  </si>
  <si>
    <t>B1500004105</t>
  </si>
  <si>
    <t>B1500010729</t>
  </si>
  <si>
    <t xml:space="preserve">FLORISTERIA ANGEL </t>
  </si>
  <si>
    <t xml:space="preserve">FUNERARIA BARAHONA </t>
  </si>
  <si>
    <t>B0200009597</t>
  </si>
  <si>
    <t>B1500002343</t>
  </si>
  <si>
    <t xml:space="preserve">VECTRA  CONSULTING. </t>
  </si>
  <si>
    <t>OXIPHAR, S. R L.</t>
  </si>
  <si>
    <t>AYUNTAMIENTO BARAHONA</t>
  </si>
  <si>
    <t xml:space="preserve">RONALD  BRYN MELO </t>
  </si>
  <si>
    <t>CEM CARIBBEAN EQUIP</t>
  </si>
  <si>
    <t>VENDIFAR, S.R. L</t>
  </si>
  <si>
    <t>B1500000282</t>
  </si>
  <si>
    <t>VECTRA CONSULTING.</t>
  </si>
  <si>
    <t xml:space="preserve">BARUC PHARMA, S.R.L. </t>
  </si>
  <si>
    <t>EPX DOMINICANA SRL</t>
  </si>
  <si>
    <t xml:space="preserve">ZEN PHARMACEUTHICAL, </t>
  </si>
  <si>
    <t>E450000000078</t>
  </si>
  <si>
    <t>E450000000091</t>
  </si>
  <si>
    <t>E450000000157</t>
  </si>
  <si>
    <t>EDR CONSULTIN SRL</t>
  </si>
  <si>
    <t>ERGON ARMARE SLR</t>
  </si>
  <si>
    <t>B15000022647</t>
  </si>
  <si>
    <t>MEDOXIGAS ALC, SRL</t>
  </si>
  <si>
    <t xml:space="preserve">OXIPHAR, S.R L </t>
  </si>
  <si>
    <t xml:space="preserve">WENCAR RELLENOS FACIALES SRL </t>
  </si>
  <si>
    <t>TOTAL</t>
  </si>
  <si>
    <t>APROBADO POR:</t>
  </si>
  <si>
    <t>DRA. GRACIELA LAFONTAINE</t>
  </si>
  <si>
    <t>LICDA. ANNY PIÑEYRO URBAEZ</t>
  </si>
  <si>
    <t>DIRECTORA GENERAL</t>
  </si>
  <si>
    <t>OVIEDO PHARMA</t>
  </si>
  <si>
    <t>B1500000268</t>
  </si>
  <si>
    <t>B1500000313</t>
  </si>
  <si>
    <t xml:space="preserve">QUIMAT </t>
  </si>
  <si>
    <t>121/11/2025</t>
  </si>
  <si>
    <t>B1500001057</t>
  </si>
  <si>
    <t xml:space="preserve">GRUPO BUFALO </t>
  </si>
  <si>
    <t>MONTO ENERO-DICIEMBRE 2026</t>
  </si>
  <si>
    <t>CORPORACION MEDICA</t>
  </si>
  <si>
    <t>COMERCIALIZADORA UNISERVICIOS PROJECT MEDICAL</t>
  </si>
  <si>
    <t>MANTENIMIENTO DE EQUIPOS</t>
  </si>
  <si>
    <t>INDUSTRIA GRAPICH SRL</t>
  </si>
  <si>
    <t>Dra. Graciela I. Lafontaine</t>
  </si>
  <si>
    <t>SERVIAMS SRL</t>
  </si>
  <si>
    <t>ELECTRODOMESTICOS</t>
  </si>
  <si>
    <t>SYM DENTAL</t>
  </si>
  <si>
    <t>MATERIALES DE ODONTOLOGIA</t>
  </si>
  <si>
    <t>CORPORACION MEDICA SRL</t>
  </si>
  <si>
    <t>SERVIAMS, SRL</t>
  </si>
  <si>
    <t>SYM DENTAL SRL</t>
  </si>
  <si>
    <t>9226</t>
  </si>
  <si>
    <t>14</t>
  </si>
  <si>
    <t>B1500000162</t>
  </si>
  <si>
    <t>B150000170</t>
  </si>
  <si>
    <t>B1500000101</t>
  </si>
  <si>
    <t>COMPROMISO DE DEUDAS 2026</t>
  </si>
  <si>
    <t>B1500000013</t>
  </si>
  <si>
    <t>MANTENIMIENTO Y REPARACION DE EQUIPOS</t>
  </si>
  <si>
    <t>B1500000587</t>
  </si>
  <si>
    <t>B1500000599</t>
  </si>
  <si>
    <t>B1500000610</t>
  </si>
  <si>
    <t>9225</t>
  </si>
  <si>
    <t>B150000137</t>
  </si>
  <si>
    <t>E450000001533</t>
  </si>
  <si>
    <t>B1500030709</t>
  </si>
  <si>
    <t>9216</t>
  </si>
  <si>
    <t>E45000000072</t>
  </si>
  <si>
    <t>JEAP PAINT INDUSTRIES SRL</t>
  </si>
  <si>
    <t>MATERIAL DE PINTURA</t>
  </si>
  <si>
    <t>9257</t>
  </si>
  <si>
    <t>9258</t>
  </si>
  <si>
    <t>B1500000443</t>
  </si>
  <si>
    <t>9211</t>
  </si>
  <si>
    <t>B1500000566</t>
  </si>
  <si>
    <t>S Y M DENTAL</t>
  </si>
  <si>
    <t>MATERIAL DE ODONTOLOGIA</t>
  </si>
  <si>
    <t>B1500000090</t>
  </si>
  <si>
    <t>9182</t>
  </si>
  <si>
    <t>E450000000039</t>
  </si>
  <si>
    <t>9239</t>
  </si>
  <si>
    <t>B1500000250</t>
  </si>
  <si>
    <t>INDUSTRIA GRAPHIC SRL</t>
  </si>
  <si>
    <t>MATERIALES IMPRESOS</t>
  </si>
  <si>
    <t>B1500006336</t>
  </si>
  <si>
    <t>9230</t>
  </si>
  <si>
    <t>E450000000397</t>
  </si>
  <si>
    <t>E450000000024</t>
  </si>
  <si>
    <t>E45000000397</t>
  </si>
  <si>
    <t>B1500001371</t>
  </si>
  <si>
    <t>08/12/225</t>
  </si>
  <si>
    <t>JEAP EAGLE PAINT INDUSTRIES</t>
  </si>
  <si>
    <t>E450000000027</t>
  </si>
  <si>
    <t>INDUSTRIAS GRAPHIC SRL</t>
  </si>
  <si>
    <t>B15000000250</t>
  </si>
  <si>
    <t>VAL KAMED PHARMA SRL</t>
  </si>
  <si>
    <t>MEDICAMENTOS Y MATERIAL GASTABLE</t>
  </si>
  <si>
    <t>PEILIPER SRL</t>
  </si>
  <si>
    <t>MATERIAL DE INFORMATICA Y MAT DE REFRIGERACION</t>
  </si>
  <si>
    <t>BRAYAN E. NOVAS</t>
  </si>
  <si>
    <t>BIO WIN SRL</t>
  </si>
  <si>
    <t>CENTRO ARENERO PEREZ CUEVAS</t>
  </si>
  <si>
    <t>D 24 SERVICES DOMINICANA SRL</t>
  </si>
  <si>
    <t>DUMAS MEDICA SRL</t>
  </si>
  <si>
    <t>VAL- KAMED PHARMA SRL</t>
  </si>
  <si>
    <t xml:space="preserve">PEILIPER </t>
  </si>
  <si>
    <t>D 24 SERVICES DOMINICANA</t>
  </si>
  <si>
    <t>B1500000100</t>
  </si>
  <si>
    <t>B1500000103</t>
  </si>
  <si>
    <t>BIO NOVA</t>
  </si>
  <si>
    <t>RESTA</t>
  </si>
  <si>
    <t>0038</t>
  </si>
  <si>
    <t>B1500002730</t>
  </si>
  <si>
    <t>B15000000008</t>
  </si>
  <si>
    <t>RECOLECCION DE BASURA</t>
  </si>
  <si>
    <t>MATERIALES DE FERRETERIA</t>
  </si>
  <si>
    <t>1378</t>
  </si>
  <si>
    <t>9215</t>
  </si>
  <si>
    <t>B1500000015</t>
  </si>
  <si>
    <t>B1500000017</t>
  </si>
  <si>
    <t>B1500000016</t>
  </si>
  <si>
    <t>UTILES MEDICOS QX</t>
  </si>
  <si>
    <t>49</t>
  </si>
  <si>
    <t>E450000000038</t>
  </si>
  <si>
    <t>66</t>
  </si>
  <si>
    <t>E450000000058</t>
  </si>
  <si>
    <t>69</t>
  </si>
  <si>
    <t>E450000000059</t>
  </si>
  <si>
    <t>0035</t>
  </si>
  <si>
    <t>B1500000925</t>
  </si>
  <si>
    <t>B1500000644</t>
  </si>
  <si>
    <t>B1500000650</t>
  </si>
  <si>
    <t>B1500000651</t>
  </si>
  <si>
    <t>B1500000700</t>
  </si>
  <si>
    <t>GRUPO BUFALO COMERCIAL YOL</t>
  </si>
  <si>
    <t>0054</t>
  </si>
  <si>
    <t>B1500000419</t>
  </si>
  <si>
    <t>PRENDAS DE VESTIR</t>
  </si>
  <si>
    <t>0022</t>
  </si>
  <si>
    <t>B1500003772</t>
  </si>
  <si>
    <t>34</t>
  </si>
  <si>
    <t>E4500000000001</t>
  </si>
  <si>
    <t>PEILIPER</t>
  </si>
  <si>
    <t>EQUIPO DE INFORMATICA</t>
  </si>
  <si>
    <t>68</t>
  </si>
  <si>
    <t>E450000000003</t>
  </si>
  <si>
    <t>MATERIAL DE REFRIGERACION</t>
  </si>
  <si>
    <t>0020</t>
  </si>
  <si>
    <t>E450000000014</t>
  </si>
  <si>
    <t>0014</t>
  </si>
  <si>
    <t>E450000000182</t>
  </si>
  <si>
    <t>E450000000224</t>
  </si>
  <si>
    <t>B1500000008</t>
  </si>
  <si>
    <t>E4500000000014</t>
  </si>
  <si>
    <t>SERVICIO DE MANTENIMIENTO Y REPARACION</t>
  </si>
  <si>
    <t>0081</t>
  </si>
  <si>
    <t>E450000000071</t>
  </si>
  <si>
    <t>B1500000740</t>
  </si>
  <si>
    <t>B1500000724</t>
  </si>
  <si>
    <t>B11500000425</t>
  </si>
  <si>
    <t>B1500000426</t>
  </si>
  <si>
    <t>B1500003889</t>
  </si>
  <si>
    <t>7880</t>
  </si>
  <si>
    <t>B1500004527</t>
  </si>
  <si>
    <t>9042</t>
  </si>
  <si>
    <t>E450000000136</t>
  </si>
  <si>
    <t>9108</t>
  </si>
  <si>
    <t>E450000000227</t>
  </si>
  <si>
    <t>0071</t>
  </si>
  <si>
    <t>E450000000026</t>
  </si>
  <si>
    <t>E4500000000096</t>
  </si>
  <si>
    <t>B1500000425</t>
  </si>
  <si>
    <t>E4500000000026</t>
  </si>
  <si>
    <t>CHOVI BUFETT</t>
  </si>
  <si>
    <t>SERVICIO DE ALIMENTACION INMEDIATA</t>
  </si>
  <si>
    <t>D CHOVI BUFET</t>
  </si>
  <si>
    <t>ESTABLECIMIENTO: HOSPITAL REGIONAL JAIME MOTA   REGION ENRIQUILLO</t>
  </si>
  <si>
    <t>E450000002472</t>
  </si>
  <si>
    <t>B1500009790</t>
  </si>
  <si>
    <t>0108</t>
  </si>
  <si>
    <t>B1500000427</t>
  </si>
  <si>
    <t>E4500000002734</t>
  </si>
  <si>
    <t>67</t>
  </si>
  <si>
    <t>E4500000000224</t>
  </si>
  <si>
    <t>MATERIAL MEDI</t>
  </si>
  <si>
    <t>0096</t>
  </si>
  <si>
    <t>B1500001001</t>
  </si>
  <si>
    <t>B100009790</t>
  </si>
  <si>
    <t>06/04/206</t>
  </si>
  <si>
    <t xml:space="preserve">GALAXI DENTAL </t>
  </si>
  <si>
    <t>SUPER MERCADO EVEREST</t>
  </si>
  <si>
    <t>DISTRIBUIDORA GONMEDI</t>
  </si>
  <si>
    <t>DISTRIBUIDORA Y SERVICIO GROUP</t>
  </si>
  <si>
    <t>Contadora</t>
  </si>
  <si>
    <t>DirectoraGeneral</t>
  </si>
  <si>
    <t>SERVICE CLEAN</t>
  </si>
  <si>
    <t>SERVICIO DE LIMPIEZA</t>
  </si>
  <si>
    <t>GALAXI DENTAL SRL</t>
  </si>
  <si>
    <t xml:space="preserve">SERVICE CLEAN </t>
  </si>
  <si>
    <t>SUPERMERCADO EVEREST</t>
  </si>
  <si>
    <t>128</t>
  </si>
  <si>
    <t>139</t>
  </si>
  <si>
    <t>E450000000110</t>
  </si>
  <si>
    <t>E450000001222</t>
  </si>
  <si>
    <t>0001</t>
  </si>
  <si>
    <t>0008</t>
  </si>
  <si>
    <t>EXATECH COMPUTER</t>
  </si>
  <si>
    <t>0004</t>
  </si>
  <si>
    <t>B1500000422</t>
  </si>
  <si>
    <t>GALAXI DENTAL</t>
  </si>
  <si>
    <t>0126</t>
  </si>
  <si>
    <t>E450000000205</t>
  </si>
  <si>
    <t>0046</t>
  </si>
  <si>
    <t>B1500000052</t>
  </si>
  <si>
    <t>DISTRIBUIDORA SERVICIO GROUP</t>
  </si>
  <si>
    <t>SERVICVIO DE MANTENIMIENTO</t>
  </si>
  <si>
    <t>0140</t>
  </si>
  <si>
    <t>B1500000054</t>
  </si>
  <si>
    <t>125</t>
  </si>
  <si>
    <t>B1500004480</t>
  </si>
  <si>
    <t>135</t>
  </si>
  <si>
    <t>B1500004490</t>
  </si>
  <si>
    <t>137</t>
  </si>
  <si>
    <t>B1500004497</t>
  </si>
  <si>
    <t>E450000002828</t>
  </si>
  <si>
    <t>E450000003023</t>
  </si>
  <si>
    <t>E450000003034</t>
  </si>
  <si>
    <t>E450000003261</t>
  </si>
  <si>
    <t>0112</t>
  </si>
  <si>
    <t>E450000000606</t>
  </si>
  <si>
    <t>0007</t>
  </si>
  <si>
    <t>E450000000285</t>
  </si>
  <si>
    <t>E450000000270</t>
  </si>
  <si>
    <t>E450000001220</t>
  </si>
  <si>
    <t>DISTRIBUIDORA SERVICIOS GROUP</t>
  </si>
  <si>
    <t>B15000054</t>
  </si>
  <si>
    <t>E450000002734</t>
  </si>
  <si>
    <t>B1500000030</t>
  </si>
  <si>
    <t>B1500000032</t>
  </si>
  <si>
    <t>DEPTO CONTABILIDAD</t>
  </si>
  <si>
    <t>AL 30 DE JUNIO 2026</t>
  </si>
  <si>
    <t>Reporte clasificacion de deuda por proveedor y por periodos. Al  30 DE JUNIO  2026</t>
  </si>
  <si>
    <t>DETALLE DE DEUDAS PENDIENTE DE PAGO AL CIERRE   DEL 30 DE JUNIO</t>
  </si>
  <si>
    <t>Relación de Cuentas por Pagar por  Antigüedad de Saldo al 30 DE JUNIO</t>
  </si>
  <si>
    <t>GEIDER FRANCISCO FERRERAS</t>
  </si>
  <si>
    <t>SERVICIO DE FLETE</t>
  </si>
  <si>
    <t>IDEMESA</t>
  </si>
  <si>
    <t>RESTAURANT Y COMEDOR MELINA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</si>
</sst>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color theme="1"/>
      <name val="Latha"/>
    </font>
    <font>
      <sz val="9"/>
      <color theme="1"/>
      <name val="Arial"/>
      <family val="2"/>
    </font>
    <font>
      <b/>
      <sz val="10"/>
      <color theme="1"/>
      <name val="Latha"/>
      <family val="2"/>
    </font>
    <font>
      <b/>
      <sz val="10"/>
      <color theme="1"/>
      <name val="Calibri"/>
      <scheme val="minor"/>
    </font>
    <font>
      <sz val="10"/>
      <color theme="1"/>
      <name val="Latha"/>
      <family val="2"/>
    </font>
    <font>
      <b/>
      <sz val="9"/>
      <color theme="1"/>
      <name val="Calibri"/>
      <family val="2"/>
      <scheme val="minor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5" fillId="0" borderId="0"/>
    <xf numFmtId="9" fontId="8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wrapText="1"/>
    </xf>
    <xf numFmtId="0" fontId="0" fillId="0" borderId="4" xfId="0" applyBorder="1"/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5" fillId="0" borderId="0" xfId="5"/>
    <xf numFmtId="0" fontId="13" fillId="0" borderId="10" xfId="5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18" fillId="2" borderId="1" xfId="0" applyNumberFormat="1" applyFont="1" applyFill="1" applyBorder="1"/>
    <xf numFmtId="164" fontId="18" fillId="2" borderId="1" xfId="1" applyFont="1" applyFill="1" applyBorder="1" applyAlignment="1">
      <alignment horizontal="right"/>
    </xf>
    <xf numFmtId="43" fontId="0" fillId="0" borderId="0" xfId="0" applyNumberFormat="1"/>
    <xf numFmtId="0" fontId="19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14" fontId="9" fillId="0" borderId="15" xfId="0" applyNumberFormat="1" applyFont="1" applyBorder="1" applyAlignment="1">
      <alignment horizontal="center" wrapText="1"/>
    </xf>
    <xf numFmtId="14" fontId="9" fillId="0" borderId="12" xfId="0" applyNumberFormat="1" applyFont="1" applyBorder="1" applyAlignment="1">
      <alignment horizontal="left" wrapText="1"/>
    </xf>
    <xf numFmtId="4" fontId="0" fillId="0" borderId="0" xfId="0" applyNumberFormat="1"/>
    <xf numFmtId="4" fontId="11" fillId="4" borderId="13" xfId="5" applyNumberFormat="1" applyFont="1" applyFill="1" applyBorder="1"/>
    <xf numFmtId="4" fontId="14" fillId="4" borderId="11" xfId="5" applyNumberFormat="1" applyFont="1" applyFill="1" applyBorder="1" applyAlignment="1">
      <alignment horizontal="right"/>
    </xf>
    <xf numFmtId="4" fontId="13" fillId="0" borderId="1" xfId="5" applyNumberFormat="1" applyFont="1" applyBorder="1" applyAlignment="1">
      <alignment horizontal="right"/>
    </xf>
    <xf numFmtId="4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4" fontId="17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 wrapText="1"/>
    </xf>
    <xf numFmtId="4" fontId="5" fillId="0" borderId="0" xfId="5" applyNumberForma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1" fillId="0" borderId="1" xfId="0" applyFont="1" applyBorder="1" applyAlignment="1">
      <alignment horizontal="left" wrapText="1"/>
    </xf>
    <xf numFmtId="14" fontId="21" fillId="0" borderId="1" xfId="0" applyNumberFormat="1" applyFont="1" applyBorder="1" applyAlignment="1">
      <alignment horizontal="left" wrapText="1"/>
    </xf>
    <xf numFmtId="4" fontId="22" fillId="0" borderId="1" xfId="0" applyNumberFormat="1" applyFont="1" applyBorder="1"/>
    <xf numFmtId="0" fontId="21" fillId="0" borderId="1" xfId="0" applyFont="1" applyBorder="1" applyAlignment="1">
      <alignment wrapText="1"/>
    </xf>
    <xf numFmtId="4" fontId="21" fillId="0" borderId="1" xfId="0" applyNumberFormat="1" applyFont="1" applyBorder="1" applyAlignment="1">
      <alignment horizontal="left" wrapText="1"/>
    </xf>
    <xf numFmtId="0" fontId="21" fillId="0" borderId="1" xfId="0" applyFont="1" applyBorder="1"/>
    <xf numFmtId="14" fontId="21" fillId="0" borderId="1" xfId="0" applyNumberFormat="1" applyFont="1" applyBorder="1" applyAlignment="1">
      <alignment horizontal="left"/>
    </xf>
    <xf numFmtId="4" fontId="2" fillId="0" borderId="1" xfId="0" applyNumberFormat="1" applyFont="1" applyBorder="1"/>
    <xf numFmtId="4" fontId="24" fillId="0" borderId="1" xfId="0" applyNumberFormat="1" applyFont="1" applyBorder="1"/>
    <xf numFmtId="0" fontId="2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1" xfId="0" applyFont="1" applyBorder="1" applyAlignment="1">
      <alignment wrapText="1"/>
    </xf>
    <xf numFmtId="14" fontId="23" fillId="0" borderId="1" xfId="0" applyNumberFormat="1" applyFont="1" applyBorder="1" applyAlignment="1">
      <alignment horizontal="left" wrapText="1"/>
    </xf>
    <xf numFmtId="4" fontId="23" fillId="0" borderId="1" xfId="0" applyNumberFormat="1" applyFont="1" applyBorder="1" applyAlignment="1">
      <alignment wrapText="1"/>
    </xf>
    <xf numFmtId="0" fontId="23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23" fillId="0" borderId="1" xfId="0" applyFont="1" applyBorder="1"/>
    <xf numFmtId="14" fontId="23" fillId="0" borderId="1" xfId="0" applyNumberFormat="1" applyFont="1" applyBorder="1" applyAlignment="1">
      <alignment horizontal="left"/>
    </xf>
    <xf numFmtId="4" fontId="23" fillId="0" borderId="1" xfId="0" applyNumberFormat="1" applyFont="1" applyBorder="1" applyAlignment="1">
      <alignment horizontal="left" wrapText="1"/>
    </xf>
    <xf numFmtId="4" fontId="26" fillId="0" borderId="1" xfId="0" applyNumberFormat="1" applyFont="1" applyBorder="1"/>
    <xf numFmtId="0" fontId="23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11" fillId="4" borderId="1" xfId="5" applyFont="1" applyFill="1" applyBorder="1" applyAlignment="1">
      <alignment horizontal="center"/>
    </xf>
    <xf numFmtId="0" fontId="12" fillId="4" borderId="1" xfId="5" applyFont="1" applyFill="1" applyBorder="1" applyAlignment="1">
      <alignment horizontal="center"/>
    </xf>
    <xf numFmtId="4" fontId="13" fillId="0" borderId="3" xfId="5" applyNumberFormat="1" applyFont="1" applyBorder="1" applyAlignment="1">
      <alignment horizontal="right"/>
    </xf>
    <xf numFmtId="4" fontId="11" fillId="4" borderId="1" xfId="5" applyNumberFormat="1" applyFont="1" applyFill="1" applyBorder="1"/>
    <xf numFmtId="0" fontId="9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9" fontId="9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" fontId="9" fillId="0" borderId="3" xfId="0" applyNumberFormat="1" applyFon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0" fontId="9" fillId="0" borderId="12" xfId="0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164" fontId="0" fillId="0" borderId="0" xfId="0" applyNumberFormat="1"/>
    <xf numFmtId="164" fontId="4" fillId="0" borderId="1" xfId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left" wrapText="1"/>
    </xf>
    <xf numFmtId="14" fontId="9" fillId="0" borderId="1" xfId="0" applyNumberFormat="1" applyFont="1" applyBorder="1" applyAlignment="1">
      <alignment wrapText="1"/>
    </xf>
    <xf numFmtId="4" fontId="9" fillId="0" borderId="1" xfId="0" applyNumberFormat="1" applyFont="1" applyBorder="1" applyAlignment="1">
      <alignment horizontal="right" wrapText="1"/>
    </xf>
    <xf numFmtId="4" fontId="9" fillId="0" borderId="14" xfId="0" applyNumberFormat="1" applyFont="1" applyBorder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4" fontId="0" fillId="0" borderId="3" xfId="0" applyNumberFormat="1" applyBorder="1" applyAlignment="1">
      <alignment horizontal="right" wrapText="1"/>
    </xf>
    <xf numFmtId="14" fontId="9" fillId="0" borderId="1" xfId="0" applyNumberFormat="1" applyFont="1" applyBorder="1" applyAlignment="1">
      <alignment horizontal="center" wrapText="1"/>
    </xf>
    <xf numFmtId="4" fontId="0" fillId="0" borderId="3" xfId="0" applyNumberFormat="1" applyBorder="1" applyAlignment="1">
      <alignment horizontal="left" wrapText="1"/>
    </xf>
    <xf numFmtId="4" fontId="26" fillId="0" borderId="1" xfId="0" applyNumberFormat="1" applyFont="1" applyBorder="1" applyAlignment="1">
      <alignment horizontal="right"/>
    </xf>
    <xf numFmtId="4" fontId="22" fillId="0" borderId="1" xfId="0" applyNumberFormat="1" applyFont="1" applyBorder="1" applyAlignment="1">
      <alignment horizontal="right"/>
    </xf>
    <xf numFmtId="4" fontId="25" fillId="0" borderId="0" xfId="0" applyNumberFormat="1" applyFont="1"/>
    <xf numFmtId="4" fontId="11" fillId="0" borderId="11" xfId="5" applyNumberFormat="1" applyFont="1" applyBorder="1" applyAlignment="1">
      <alignment horizontal="right"/>
    </xf>
    <xf numFmtId="164" fontId="27" fillId="0" borderId="1" xfId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14" fontId="9" fillId="0" borderId="16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4" fontId="9" fillId="5" borderId="1" xfId="0" applyNumberFormat="1" applyFont="1" applyFill="1" applyBorder="1" applyAlignment="1">
      <alignment wrapText="1"/>
    </xf>
    <xf numFmtId="14" fontId="0" fillId="0" borderId="1" xfId="0" applyNumberFormat="1" applyBorder="1"/>
    <xf numFmtId="165" fontId="0" fillId="0" borderId="1" xfId="0" applyNumberForma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wrapText="1"/>
    </xf>
    <xf numFmtId="14" fontId="9" fillId="5" borderId="15" xfId="0" applyNumberFormat="1" applyFont="1" applyFill="1" applyBorder="1" applyAlignment="1">
      <alignment horizontal="center" wrapText="1"/>
    </xf>
    <xf numFmtId="0" fontId="0" fillId="5" borderId="3" xfId="0" applyFill="1" applyBorder="1" applyAlignment="1">
      <alignment wrapText="1"/>
    </xf>
    <xf numFmtId="0" fontId="9" fillId="5" borderId="3" xfId="0" applyFont="1" applyFill="1" applyBorder="1" applyAlignment="1">
      <alignment horizontal="left" wrapText="1"/>
    </xf>
    <xf numFmtId="43" fontId="2" fillId="0" borderId="3" xfId="0" applyNumberFormat="1" applyFont="1" applyBorder="1" applyAlignment="1">
      <alignment wrapText="1"/>
    </xf>
    <xf numFmtId="4" fontId="22" fillId="0" borderId="3" xfId="0" applyNumberFormat="1" applyFont="1" applyBorder="1" applyAlignment="1">
      <alignment horizontal="right"/>
    </xf>
    <xf numFmtId="4" fontId="22" fillId="0" borderId="3" xfId="0" applyNumberFormat="1" applyFont="1" applyBorder="1"/>
    <xf numFmtId="14" fontId="21" fillId="0" borderId="12" xfId="0" applyNumberFormat="1" applyFont="1" applyBorder="1" applyAlignment="1">
      <alignment horizontal="left" wrapText="1"/>
    </xf>
    <xf numFmtId="4" fontId="13" fillId="0" borderId="8" xfId="5" applyNumberFormat="1" applyFont="1" applyBorder="1" applyAlignment="1">
      <alignment horizontal="right"/>
    </xf>
    <xf numFmtId="4" fontId="13" fillId="0" borderId="9" xfId="5" applyNumberFormat="1" applyFont="1" applyBorder="1" applyAlignment="1">
      <alignment horizontal="right"/>
    </xf>
    <xf numFmtId="4" fontId="13" fillId="0" borderId="10" xfId="5" applyNumberFormat="1" applyFont="1" applyBorder="1" applyAlignment="1">
      <alignment horizontal="right"/>
    </xf>
    <xf numFmtId="4" fontId="13" fillId="0" borderId="18" xfId="5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4" fontId="13" fillId="0" borderId="6" xfId="5" applyNumberFormat="1" applyFont="1" applyBorder="1" applyAlignment="1">
      <alignment horizontal="right"/>
    </xf>
    <xf numFmtId="14" fontId="9" fillId="0" borderId="12" xfId="0" applyNumberFormat="1" applyFont="1" applyBorder="1" applyAlignment="1">
      <alignment wrapText="1"/>
    </xf>
    <xf numFmtId="0" fontId="9" fillId="0" borderId="3" xfId="0" applyFont="1" applyBorder="1" applyAlignment="1">
      <alignment horizontal="left" wrapText="1"/>
    </xf>
    <xf numFmtId="165" fontId="9" fillId="0" borderId="3" xfId="0" applyNumberFormat="1" applyFont="1" applyBorder="1" applyAlignment="1">
      <alignment horizontal="left" wrapText="1"/>
    </xf>
    <xf numFmtId="4" fontId="26" fillId="0" borderId="3" xfId="0" applyNumberFormat="1" applyFont="1" applyBorder="1" applyAlignment="1">
      <alignment horizontal="right"/>
    </xf>
    <xf numFmtId="0" fontId="21" fillId="0" borderId="12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4" fontId="9" fillId="0" borderId="19" xfId="0" applyNumberFormat="1" applyFont="1" applyBorder="1" applyAlignment="1">
      <alignment horizontal="center" wrapText="1"/>
    </xf>
    <xf numFmtId="0" fontId="0" fillId="0" borderId="1" xfId="0" applyFill="1" applyBorder="1"/>
    <xf numFmtId="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17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left" wrapText="1"/>
    </xf>
    <xf numFmtId="4" fontId="17" fillId="0" borderId="1" xfId="0" applyNumberFormat="1" applyFont="1" applyFill="1" applyBorder="1" applyAlignment="1">
      <alignment wrapText="1"/>
    </xf>
    <xf numFmtId="14" fontId="4" fillId="0" borderId="1" xfId="0" applyNumberFormat="1" applyFont="1" applyFill="1" applyBorder="1" applyAlignment="1">
      <alignment wrapText="1"/>
    </xf>
    <xf numFmtId="0" fontId="0" fillId="0" borderId="0" xfId="0" applyFill="1"/>
    <xf numFmtId="4" fontId="13" fillId="0" borderId="7" xfId="5" applyNumberFormat="1" applyFont="1" applyBorder="1" applyAlignment="1">
      <alignment horizontal="right"/>
    </xf>
    <xf numFmtId="4" fontId="13" fillId="0" borderId="20" xfId="5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1" fillId="4" borderId="9" xfId="5" applyFont="1" applyFill="1" applyBorder="1" applyAlignment="1">
      <alignment horizontal="center"/>
    </xf>
    <xf numFmtId="0" fontId="11" fillId="4" borderId="17" xfId="5" applyFont="1" applyFill="1" applyBorder="1" applyAlignment="1">
      <alignment horizontal="center"/>
    </xf>
    <xf numFmtId="0" fontId="15" fillId="0" borderId="0" xfId="5" applyFont="1" applyAlignment="1">
      <alignment horizontal="center"/>
    </xf>
    <xf numFmtId="0" fontId="11" fillId="0" borderId="5" xfId="5" applyFont="1" applyBorder="1" applyAlignment="1">
      <alignment horizontal="center"/>
    </xf>
    <xf numFmtId="0" fontId="11" fillId="0" borderId="0" xfId="5" applyFont="1" applyAlignment="1">
      <alignment horizontal="center"/>
    </xf>
    <xf numFmtId="0" fontId="11" fillId="4" borderId="6" xfId="5" applyFont="1" applyFill="1" applyBorder="1" applyAlignment="1">
      <alignment horizontal="center"/>
    </xf>
    <xf numFmtId="0" fontId="11" fillId="4" borderId="8" xfId="5" applyFont="1" applyFill="1" applyBorder="1" applyAlignment="1">
      <alignment horizontal="center"/>
    </xf>
    <xf numFmtId="0" fontId="11" fillId="4" borderId="7" xfId="5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7">
    <cellStyle name="Millares 2 2" xfId="1"/>
    <cellStyle name="Moneda 2" xfId="3"/>
    <cellStyle name="Normal" xfId="0" builtinId="0"/>
    <cellStyle name="Normal 2" xfId="2"/>
    <cellStyle name="Normal 2 2" xfId="4"/>
    <cellStyle name="Normal 3" xf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9525</xdr:rowOff>
    </xdr:from>
    <xdr:to>
      <xdr:col>3</xdr:col>
      <xdr:colOff>863099</xdr:colOff>
      <xdr:row>1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9525"/>
          <a:ext cx="863099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58" zoomScaleNormal="100" workbookViewId="0">
      <selection activeCell="H71" sqref="H71"/>
    </sheetView>
  </sheetViews>
  <sheetFormatPr baseColWidth="10" defaultRowHeight="15"/>
  <cols>
    <col min="1" max="1" width="3.28515625" customWidth="1"/>
    <col min="2" max="2" width="22.5703125" customWidth="1"/>
    <col min="3" max="3" width="22.42578125" customWidth="1"/>
    <col min="4" max="4" width="21" customWidth="1"/>
    <col min="5" max="5" width="18.42578125" customWidth="1"/>
    <col min="6" max="7" width="17.140625" customWidth="1"/>
    <col min="8" max="8" width="18.5703125" customWidth="1"/>
    <col min="9" max="9" width="14.5703125" bestFit="1" customWidth="1"/>
  </cols>
  <sheetData>
    <row r="1" spans="1:8" ht="21">
      <c r="A1" s="8" t="s">
        <v>8</v>
      </c>
      <c r="B1" s="8"/>
      <c r="C1" s="8"/>
      <c r="D1" s="8"/>
      <c r="E1" s="8"/>
      <c r="F1" s="8"/>
      <c r="G1" s="8"/>
      <c r="H1" s="8"/>
    </row>
    <row r="2" spans="1:8" ht="15.75">
      <c r="A2" s="7" t="s">
        <v>7</v>
      </c>
      <c r="B2" s="7"/>
      <c r="C2" s="7"/>
      <c r="D2" s="7"/>
      <c r="E2" s="7"/>
      <c r="F2" s="7"/>
      <c r="G2" s="7"/>
      <c r="H2" s="7"/>
    </row>
    <row r="3" spans="1:8" ht="15.75">
      <c r="A3" s="9" t="s">
        <v>413</v>
      </c>
      <c r="B3" s="6"/>
      <c r="C3" s="6"/>
      <c r="D3" s="6"/>
      <c r="E3" s="6"/>
      <c r="F3" s="6"/>
      <c r="G3" s="6"/>
      <c r="H3" s="6"/>
    </row>
    <row r="4" spans="1:8">
      <c r="A4" s="141" t="s">
        <v>597</v>
      </c>
      <c r="B4" s="141"/>
      <c r="C4" s="141"/>
      <c r="D4" s="141"/>
      <c r="E4" s="141"/>
      <c r="F4" s="141"/>
      <c r="G4" s="141"/>
      <c r="H4" s="141"/>
    </row>
    <row r="5" spans="1:8">
      <c r="A5" s="142" t="s">
        <v>40</v>
      </c>
      <c r="B5" s="142"/>
      <c r="C5" s="142"/>
      <c r="D5" s="142"/>
      <c r="E5" s="142"/>
      <c r="F5" s="142"/>
      <c r="G5" s="142"/>
      <c r="H5" s="142"/>
    </row>
    <row r="6" spans="1:8" ht="27" customHeight="1">
      <c r="B6" s="5"/>
    </row>
    <row r="7" spans="1:8" ht="30">
      <c r="A7" s="4" t="s">
        <v>6</v>
      </c>
      <c r="B7" s="4" t="s">
        <v>5</v>
      </c>
      <c r="C7" s="4" t="s">
        <v>4</v>
      </c>
      <c r="D7" s="4" t="s">
        <v>3</v>
      </c>
      <c r="E7" s="4" t="s">
        <v>2</v>
      </c>
      <c r="F7" s="4" t="s">
        <v>11</v>
      </c>
      <c r="G7" s="4" t="s">
        <v>395</v>
      </c>
      <c r="H7" s="4" t="s">
        <v>9</v>
      </c>
    </row>
    <row r="8" spans="1:8">
      <c r="A8" s="130">
        <v>1</v>
      </c>
      <c r="B8" s="131" t="s">
        <v>41</v>
      </c>
      <c r="C8" s="132" t="s">
        <v>42</v>
      </c>
      <c r="D8" s="133" t="s">
        <v>43</v>
      </c>
      <c r="E8" s="85"/>
      <c r="F8" s="85">
        <f>110094+110094+106318</f>
        <v>326506</v>
      </c>
      <c r="G8" s="85">
        <v>382320</v>
      </c>
      <c r="H8" s="100">
        <f>+G8+F8+E8</f>
        <v>708826</v>
      </c>
    </row>
    <row r="9" spans="1:8">
      <c r="A9" s="130">
        <f>+A8+1</f>
        <v>2</v>
      </c>
      <c r="B9" s="134" t="s">
        <v>44</v>
      </c>
      <c r="C9" s="132" t="s">
        <v>45</v>
      </c>
      <c r="D9" s="133" t="s">
        <v>43</v>
      </c>
      <c r="E9" s="85">
        <v>99857.5</v>
      </c>
      <c r="F9" s="85"/>
      <c r="G9" s="85"/>
      <c r="H9" s="100">
        <f t="shared" ref="H9:H65" si="0">+G9+F9+E9</f>
        <v>99857.5</v>
      </c>
    </row>
    <row r="10" spans="1:8" ht="24.75">
      <c r="A10" s="130">
        <f t="shared" ref="A10:A15" si="1">+A9+1</f>
        <v>3</v>
      </c>
      <c r="B10" s="135" t="s">
        <v>46</v>
      </c>
      <c r="C10" s="132" t="s">
        <v>47</v>
      </c>
      <c r="D10" s="133" t="s">
        <v>48</v>
      </c>
      <c r="E10" s="85">
        <v>140000</v>
      </c>
      <c r="F10" s="85"/>
      <c r="G10" s="85"/>
      <c r="H10" s="100">
        <f t="shared" si="0"/>
        <v>140000</v>
      </c>
    </row>
    <row r="11" spans="1:8" ht="24.75">
      <c r="A11" s="130">
        <f t="shared" si="1"/>
        <v>4</v>
      </c>
      <c r="B11" s="135" t="s">
        <v>49</v>
      </c>
      <c r="C11" s="132" t="s">
        <v>50</v>
      </c>
      <c r="D11" s="133" t="s">
        <v>43</v>
      </c>
      <c r="E11" s="85"/>
      <c r="F11" s="85">
        <v>2567315.2999999998</v>
      </c>
      <c r="G11" s="85"/>
      <c r="H11" s="100">
        <f t="shared" si="0"/>
        <v>2567315.2999999998</v>
      </c>
    </row>
    <row r="12" spans="1:8" ht="24.75">
      <c r="A12" s="130">
        <f t="shared" si="1"/>
        <v>5</v>
      </c>
      <c r="B12" s="135" t="s">
        <v>51</v>
      </c>
      <c r="C12" s="132" t="s">
        <v>52</v>
      </c>
      <c r="D12" s="133" t="s">
        <v>43</v>
      </c>
      <c r="E12" s="85"/>
      <c r="F12" s="85">
        <v>255706</v>
      </c>
      <c r="G12" s="85"/>
      <c r="H12" s="100">
        <f t="shared" si="0"/>
        <v>255706</v>
      </c>
    </row>
    <row r="13" spans="1:8">
      <c r="A13" s="130">
        <f t="shared" si="1"/>
        <v>6</v>
      </c>
      <c r="B13" s="135" t="s">
        <v>347</v>
      </c>
      <c r="C13" s="132" t="s">
        <v>65</v>
      </c>
      <c r="D13" s="133" t="s">
        <v>43</v>
      </c>
      <c r="E13" s="85">
        <v>120025</v>
      </c>
      <c r="F13" s="85"/>
      <c r="G13" s="85"/>
      <c r="H13" s="100">
        <f t="shared" si="0"/>
        <v>120025</v>
      </c>
    </row>
    <row r="14" spans="1:8">
      <c r="A14" s="130">
        <f t="shared" si="1"/>
        <v>7</v>
      </c>
      <c r="B14" s="136" t="s">
        <v>53</v>
      </c>
      <c r="C14" s="132" t="s">
        <v>45</v>
      </c>
      <c r="D14" s="133" t="s">
        <v>48</v>
      </c>
      <c r="E14" s="85">
        <v>165200</v>
      </c>
      <c r="F14" s="85"/>
      <c r="G14" s="85"/>
      <c r="H14" s="100">
        <f t="shared" si="0"/>
        <v>165200</v>
      </c>
    </row>
    <row r="15" spans="1:8">
      <c r="A15" s="130">
        <f t="shared" si="1"/>
        <v>8</v>
      </c>
      <c r="B15" s="136" t="s">
        <v>54</v>
      </c>
      <c r="C15" s="132" t="s">
        <v>55</v>
      </c>
      <c r="D15" s="133" t="s">
        <v>48</v>
      </c>
      <c r="E15" s="85"/>
      <c r="F15" s="85"/>
      <c r="G15" s="85">
        <v>888764.08</v>
      </c>
      <c r="H15" s="100">
        <f t="shared" si="0"/>
        <v>888764.08</v>
      </c>
    </row>
    <row r="16" spans="1:8">
      <c r="A16" s="130">
        <f>+A15+1</f>
        <v>9</v>
      </c>
      <c r="B16" s="136" t="s">
        <v>457</v>
      </c>
      <c r="C16" s="132" t="s">
        <v>55</v>
      </c>
      <c r="D16" s="133" t="s">
        <v>43</v>
      </c>
      <c r="E16" s="85"/>
      <c r="F16" s="85"/>
      <c r="G16" s="85">
        <v>2860</v>
      </c>
      <c r="H16" s="100">
        <f t="shared" si="0"/>
        <v>2860</v>
      </c>
    </row>
    <row r="17" spans="1:9">
      <c r="A17" s="130">
        <f t="shared" ref="A17:A70" si="2">+A16+1</f>
        <v>10</v>
      </c>
      <c r="B17" s="135" t="s">
        <v>56</v>
      </c>
      <c r="C17" s="132" t="s">
        <v>57</v>
      </c>
      <c r="D17" s="133" t="s">
        <v>48</v>
      </c>
      <c r="E17" s="85"/>
      <c r="F17" s="85">
        <v>271937.5</v>
      </c>
      <c r="G17" s="85"/>
      <c r="H17" s="100">
        <f t="shared" si="0"/>
        <v>271937.5</v>
      </c>
    </row>
    <row r="18" spans="1:9">
      <c r="A18" s="130">
        <f t="shared" si="2"/>
        <v>11</v>
      </c>
      <c r="B18" s="135" t="s">
        <v>456</v>
      </c>
      <c r="C18" s="132" t="s">
        <v>47</v>
      </c>
      <c r="D18" s="133" t="s">
        <v>43</v>
      </c>
      <c r="E18" s="85"/>
      <c r="F18" s="85"/>
      <c r="G18" s="85">
        <v>2230200</v>
      </c>
      <c r="H18" s="100">
        <f t="shared" si="0"/>
        <v>2230200</v>
      </c>
    </row>
    <row r="19" spans="1:9" ht="24.75">
      <c r="A19" s="130">
        <f>+A18+1</f>
        <v>12</v>
      </c>
      <c r="B19" s="135" t="s">
        <v>458</v>
      </c>
      <c r="C19" s="132" t="s">
        <v>74</v>
      </c>
      <c r="D19" s="133" t="s">
        <v>43</v>
      </c>
      <c r="E19" s="85"/>
      <c r="F19" s="85"/>
      <c r="G19" s="85">
        <v>42730</v>
      </c>
      <c r="H19" s="100">
        <f t="shared" si="0"/>
        <v>42730</v>
      </c>
    </row>
    <row r="20" spans="1:9">
      <c r="A20" s="130">
        <f t="shared" si="2"/>
        <v>13</v>
      </c>
      <c r="B20" s="135" t="s">
        <v>58</v>
      </c>
      <c r="C20" s="132" t="s">
        <v>55</v>
      </c>
      <c r="D20" s="133" t="s">
        <v>48</v>
      </c>
      <c r="E20" s="85">
        <v>37458.300000000003</v>
      </c>
      <c r="F20" s="85">
        <v>2022267.82</v>
      </c>
      <c r="G20" s="85"/>
      <c r="H20" s="100">
        <f t="shared" si="0"/>
        <v>2059726.12</v>
      </c>
    </row>
    <row r="21" spans="1:9">
      <c r="A21" s="130">
        <f t="shared" si="2"/>
        <v>14</v>
      </c>
      <c r="B21" s="135" t="s">
        <v>59</v>
      </c>
      <c r="C21" s="132" t="s">
        <v>60</v>
      </c>
      <c r="D21" s="133" t="s">
        <v>48</v>
      </c>
      <c r="E21" s="85">
        <v>34511.99</v>
      </c>
      <c r="F21" s="85"/>
      <c r="G21" s="85"/>
      <c r="H21" s="100">
        <f t="shared" si="0"/>
        <v>34511.99</v>
      </c>
    </row>
    <row r="22" spans="1:9">
      <c r="A22" s="130">
        <f>+A21+1</f>
        <v>15</v>
      </c>
      <c r="B22" s="135" t="s">
        <v>62</v>
      </c>
      <c r="C22" s="132" t="s">
        <v>45</v>
      </c>
      <c r="D22" s="133" t="s">
        <v>48</v>
      </c>
      <c r="E22" s="85"/>
      <c r="F22" s="85">
        <v>2344749.2999999998</v>
      </c>
      <c r="G22" s="85"/>
      <c r="H22" s="100">
        <f t="shared" si="0"/>
        <v>2344749.2999999998</v>
      </c>
    </row>
    <row r="23" spans="1:9">
      <c r="A23" s="130">
        <f t="shared" si="2"/>
        <v>16</v>
      </c>
      <c r="B23" s="135" t="s">
        <v>396</v>
      </c>
      <c r="C23" s="132" t="s">
        <v>65</v>
      </c>
      <c r="D23" s="133" t="s">
        <v>48</v>
      </c>
      <c r="E23" s="85"/>
      <c r="F23" s="85">
        <v>866960</v>
      </c>
      <c r="G23" s="85">
        <v>996234</v>
      </c>
      <c r="H23" s="100">
        <f t="shared" si="0"/>
        <v>1863194</v>
      </c>
    </row>
    <row r="24" spans="1:9" ht="24.75">
      <c r="A24" s="130">
        <f t="shared" si="2"/>
        <v>17</v>
      </c>
      <c r="B24" s="134" t="s">
        <v>63</v>
      </c>
      <c r="C24" s="132" t="s">
        <v>64</v>
      </c>
      <c r="D24" s="133" t="s">
        <v>48</v>
      </c>
      <c r="E24" s="85">
        <v>436124.33</v>
      </c>
      <c r="F24" s="85">
        <v>0</v>
      </c>
      <c r="G24" s="85">
        <v>622774.52</v>
      </c>
      <c r="H24" s="100">
        <f t="shared" si="0"/>
        <v>1058898.8500000001</v>
      </c>
    </row>
    <row r="25" spans="1:9" ht="36.75">
      <c r="A25" s="130">
        <f t="shared" si="2"/>
        <v>18</v>
      </c>
      <c r="B25" s="134" t="s">
        <v>397</v>
      </c>
      <c r="C25" s="132" t="s">
        <v>398</v>
      </c>
      <c r="D25" s="133" t="s">
        <v>43</v>
      </c>
      <c r="E25" s="85"/>
      <c r="F25" s="85">
        <v>230017.4</v>
      </c>
      <c r="G25" s="85">
        <f>1176249.4-F25</f>
        <v>946231.99999999988</v>
      </c>
      <c r="H25" s="100">
        <f t="shared" si="0"/>
        <v>1176249.3999999999</v>
      </c>
    </row>
    <row r="26" spans="1:9">
      <c r="A26" s="130">
        <f t="shared" si="2"/>
        <v>19</v>
      </c>
      <c r="B26" s="135" t="s">
        <v>460</v>
      </c>
      <c r="C26" s="132" t="s">
        <v>45</v>
      </c>
      <c r="D26" s="133" t="s">
        <v>48</v>
      </c>
      <c r="E26" s="85"/>
      <c r="F26" s="85"/>
      <c r="G26" s="85">
        <v>2052772.6</v>
      </c>
      <c r="H26" s="100">
        <f t="shared" si="0"/>
        <v>2052772.6</v>
      </c>
    </row>
    <row r="27" spans="1:9" ht="36.75">
      <c r="A27" s="130">
        <f t="shared" si="2"/>
        <v>20</v>
      </c>
      <c r="B27" s="135" t="s">
        <v>549</v>
      </c>
      <c r="C27" s="132" t="s">
        <v>511</v>
      </c>
      <c r="D27" s="133" t="s">
        <v>43</v>
      </c>
      <c r="E27" s="85"/>
      <c r="F27" s="85"/>
      <c r="G27" s="85">
        <v>588820</v>
      </c>
      <c r="H27" s="100">
        <f t="shared" si="0"/>
        <v>588820</v>
      </c>
    </row>
    <row r="28" spans="1:9" ht="24.75">
      <c r="A28" s="130">
        <f t="shared" si="2"/>
        <v>21</v>
      </c>
      <c r="B28" s="135" t="s">
        <v>459</v>
      </c>
      <c r="C28" s="132" t="s">
        <v>114</v>
      </c>
      <c r="D28" s="133" t="s">
        <v>43</v>
      </c>
      <c r="E28" s="85"/>
      <c r="F28" s="85"/>
      <c r="G28" s="85">
        <v>246620</v>
      </c>
      <c r="H28" s="100">
        <f t="shared" si="0"/>
        <v>246620</v>
      </c>
    </row>
    <row r="29" spans="1:9" ht="24.75">
      <c r="A29" s="130">
        <f t="shared" si="2"/>
        <v>22</v>
      </c>
      <c r="B29" s="132" t="s">
        <v>66</v>
      </c>
      <c r="C29" s="132" t="s">
        <v>60</v>
      </c>
      <c r="D29" s="133" t="s">
        <v>43</v>
      </c>
      <c r="E29" s="85"/>
      <c r="F29" s="85">
        <v>94400</v>
      </c>
      <c r="G29" s="85"/>
      <c r="H29" s="100">
        <f t="shared" si="0"/>
        <v>94400</v>
      </c>
    </row>
    <row r="30" spans="1:9">
      <c r="A30" s="130">
        <f t="shared" si="2"/>
        <v>23</v>
      </c>
      <c r="B30" s="136" t="s">
        <v>67</v>
      </c>
      <c r="C30" s="132" t="s">
        <v>45</v>
      </c>
      <c r="D30" s="133" t="s">
        <v>43</v>
      </c>
      <c r="E30" s="85">
        <v>230100</v>
      </c>
      <c r="F30" s="85"/>
      <c r="G30" s="85"/>
      <c r="H30" s="100">
        <f t="shared" si="0"/>
        <v>230100</v>
      </c>
      <c r="I30" s="84"/>
    </row>
    <row r="31" spans="1:9" ht="24.75">
      <c r="A31" s="130">
        <f t="shared" si="2"/>
        <v>24</v>
      </c>
      <c r="B31" s="131" t="s">
        <v>68</v>
      </c>
      <c r="C31" s="132" t="s">
        <v>69</v>
      </c>
      <c r="D31" s="133" t="s">
        <v>43</v>
      </c>
      <c r="E31" s="85"/>
      <c r="F31" s="85"/>
      <c r="G31" s="85">
        <v>1420925.15</v>
      </c>
      <c r="H31" s="100">
        <f t="shared" si="0"/>
        <v>1420925.15</v>
      </c>
    </row>
    <row r="32" spans="1:9" ht="24.75">
      <c r="A32" s="130">
        <f t="shared" si="2"/>
        <v>25</v>
      </c>
      <c r="B32" s="134" t="s">
        <v>70</v>
      </c>
      <c r="C32" s="132" t="s">
        <v>71</v>
      </c>
      <c r="D32" s="133" t="s">
        <v>48</v>
      </c>
      <c r="E32" s="85"/>
      <c r="F32" s="85">
        <v>1672096</v>
      </c>
      <c r="G32" s="85"/>
      <c r="H32" s="100">
        <f t="shared" si="0"/>
        <v>1672096</v>
      </c>
    </row>
    <row r="33" spans="1:8">
      <c r="A33" s="130">
        <f t="shared" si="2"/>
        <v>26</v>
      </c>
      <c r="B33" s="135" t="s">
        <v>72</v>
      </c>
      <c r="C33" s="132" t="s">
        <v>65</v>
      </c>
      <c r="D33" s="133" t="s">
        <v>48</v>
      </c>
      <c r="E33" s="85">
        <v>449280</v>
      </c>
      <c r="F33" s="85"/>
      <c r="G33" s="85"/>
      <c r="H33" s="100">
        <f t="shared" si="0"/>
        <v>449280</v>
      </c>
    </row>
    <row r="34" spans="1:8">
      <c r="A34" s="130">
        <f t="shared" si="2"/>
        <v>27</v>
      </c>
      <c r="B34" s="134" t="s">
        <v>73</v>
      </c>
      <c r="C34" s="132" t="s">
        <v>55</v>
      </c>
      <c r="D34" s="133" t="s">
        <v>43</v>
      </c>
      <c r="E34" s="85">
        <v>29500</v>
      </c>
      <c r="F34" s="85"/>
      <c r="G34" s="85"/>
      <c r="H34" s="100">
        <f t="shared" si="0"/>
        <v>29500</v>
      </c>
    </row>
    <row r="35" spans="1:8">
      <c r="A35" s="130">
        <f t="shared" si="2"/>
        <v>28</v>
      </c>
      <c r="B35" s="132" t="s">
        <v>75</v>
      </c>
      <c r="C35" s="132" t="s">
        <v>76</v>
      </c>
      <c r="D35" s="133" t="s">
        <v>43</v>
      </c>
      <c r="E35" s="85">
        <v>7670</v>
      </c>
      <c r="F35" s="85"/>
      <c r="G35" s="85"/>
      <c r="H35" s="100">
        <f t="shared" si="0"/>
        <v>7670</v>
      </c>
    </row>
    <row r="36" spans="1:8">
      <c r="A36" s="130">
        <f t="shared" si="2"/>
        <v>29</v>
      </c>
      <c r="B36" s="135" t="s">
        <v>77</v>
      </c>
      <c r="C36" s="132" t="s">
        <v>76</v>
      </c>
      <c r="D36" s="133" t="s">
        <v>43</v>
      </c>
      <c r="E36" s="85">
        <f>1947+5760+1650</f>
        <v>9357</v>
      </c>
      <c r="F36" s="85"/>
      <c r="G36" s="85"/>
      <c r="H36" s="100">
        <f t="shared" si="0"/>
        <v>9357</v>
      </c>
    </row>
    <row r="37" spans="1:8">
      <c r="A37" s="130">
        <f t="shared" si="2"/>
        <v>30</v>
      </c>
      <c r="B37" s="135" t="s">
        <v>78</v>
      </c>
      <c r="C37" s="132" t="s">
        <v>79</v>
      </c>
      <c r="D37" s="133" t="s">
        <v>43</v>
      </c>
      <c r="E37" s="85">
        <v>19100</v>
      </c>
      <c r="F37" s="85"/>
      <c r="G37" s="85"/>
      <c r="H37" s="100">
        <f t="shared" si="0"/>
        <v>19100</v>
      </c>
    </row>
    <row r="38" spans="1:8">
      <c r="A38" s="130">
        <f t="shared" si="2"/>
        <v>31</v>
      </c>
      <c r="B38" s="132" t="s">
        <v>80</v>
      </c>
      <c r="C38" s="132" t="s">
        <v>81</v>
      </c>
      <c r="D38" s="133" t="s">
        <v>48</v>
      </c>
      <c r="E38" s="85"/>
      <c r="F38" s="85">
        <v>113458</v>
      </c>
      <c r="G38" s="85"/>
      <c r="H38" s="100">
        <f t="shared" si="0"/>
        <v>113458</v>
      </c>
    </row>
    <row r="39" spans="1:8" ht="24.75">
      <c r="A39" s="130">
        <f t="shared" si="2"/>
        <v>32</v>
      </c>
      <c r="B39" s="132" t="s">
        <v>546</v>
      </c>
      <c r="C39" s="132" t="s">
        <v>433</v>
      </c>
      <c r="D39" s="133" t="s">
        <v>43</v>
      </c>
      <c r="E39" s="85"/>
      <c r="F39" s="85"/>
      <c r="G39" s="85">
        <v>129090</v>
      </c>
      <c r="H39" s="100">
        <f t="shared" si="0"/>
        <v>129090</v>
      </c>
    </row>
    <row r="40" spans="1:8">
      <c r="A40" s="130">
        <f t="shared" si="2"/>
        <v>33</v>
      </c>
      <c r="B40" s="135" t="s">
        <v>83</v>
      </c>
      <c r="C40" s="132" t="s">
        <v>57</v>
      </c>
      <c r="D40" s="133" t="s">
        <v>48</v>
      </c>
      <c r="E40" s="85"/>
      <c r="F40" s="85"/>
      <c r="G40" s="85">
        <v>2527575.2000000002</v>
      </c>
      <c r="H40" s="100">
        <f>+G40+F40</f>
        <v>2527575.2000000002</v>
      </c>
    </row>
    <row r="41" spans="1:8">
      <c r="A41" s="130">
        <f t="shared" si="2"/>
        <v>34</v>
      </c>
      <c r="B41" s="135" t="s">
        <v>84</v>
      </c>
      <c r="C41" s="132" t="s">
        <v>340</v>
      </c>
      <c r="D41" s="133" t="s">
        <v>43</v>
      </c>
      <c r="E41" s="85"/>
      <c r="F41" s="85"/>
      <c r="G41" s="85">
        <v>10000</v>
      </c>
      <c r="H41" s="100">
        <f t="shared" si="0"/>
        <v>10000</v>
      </c>
    </row>
    <row r="42" spans="1:8" ht="24.75">
      <c r="A42" s="130">
        <f t="shared" si="2"/>
        <v>35</v>
      </c>
      <c r="B42" s="135" t="s">
        <v>601</v>
      </c>
      <c r="C42" s="132" t="s">
        <v>602</v>
      </c>
      <c r="D42" s="133" t="s">
        <v>43</v>
      </c>
      <c r="E42" s="85"/>
      <c r="F42" s="85"/>
      <c r="G42" s="85">
        <v>126000</v>
      </c>
      <c r="H42" s="100">
        <f t="shared" si="0"/>
        <v>126000</v>
      </c>
    </row>
    <row r="43" spans="1:8">
      <c r="A43" s="130">
        <f t="shared" si="2"/>
        <v>36</v>
      </c>
      <c r="B43" s="135" t="s">
        <v>603</v>
      </c>
      <c r="C43" s="132" t="s">
        <v>65</v>
      </c>
      <c r="D43" s="133" t="s">
        <v>43</v>
      </c>
      <c r="E43" s="85"/>
      <c r="F43" s="85"/>
      <c r="G43" s="85">
        <v>616630</v>
      </c>
      <c r="H43" s="100">
        <f t="shared" si="0"/>
        <v>616630</v>
      </c>
    </row>
    <row r="44" spans="1:8">
      <c r="A44" s="130">
        <f t="shared" si="2"/>
        <v>37</v>
      </c>
      <c r="B44" s="137" t="s">
        <v>85</v>
      </c>
      <c r="C44" s="132" t="s">
        <v>86</v>
      </c>
      <c r="D44" s="133" t="s">
        <v>43</v>
      </c>
      <c r="E44" s="85"/>
      <c r="F44" s="85">
        <v>503742</v>
      </c>
      <c r="G44" s="85">
        <f>168504+4779</f>
        <v>173283</v>
      </c>
      <c r="H44" s="100">
        <f t="shared" si="0"/>
        <v>677025</v>
      </c>
    </row>
    <row r="45" spans="1:8">
      <c r="A45" s="130">
        <f t="shared" si="2"/>
        <v>38</v>
      </c>
      <c r="B45" s="134" t="s">
        <v>399</v>
      </c>
      <c r="C45" s="132" t="s">
        <v>86</v>
      </c>
      <c r="D45" s="133" t="s">
        <v>43</v>
      </c>
      <c r="E45" s="85"/>
      <c r="F45" s="85">
        <v>122602</v>
      </c>
      <c r="G45" s="138"/>
      <c r="H45" s="100">
        <f t="shared" si="0"/>
        <v>122602</v>
      </c>
    </row>
    <row r="46" spans="1:8" ht="24.75">
      <c r="A46" s="130">
        <f t="shared" si="2"/>
        <v>39</v>
      </c>
      <c r="B46" s="132" t="s">
        <v>87</v>
      </c>
      <c r="C46" s="132" t="s">
        <v>71</v>
      </c>
      <c r="D46" s="133" t="s">
        <v>43</v>
      </c>
      <c r="E46" s="85">
        <f>330206.67-F46</f>
        <v>320471.67</v>
      </c>
      <c r="F46" s="85">
        <v>9735</v>
      </c>
      <c r="G46" s="85"/>
      <c r="H46" s="100">
        <f t="shared" si="0"/>
        <v>330206.67</v>
      </c>
    </row>
    <row r="47" spans="1:8" ht="24.75">
      <c r="A47" s="130">
        <f t="shared" si="2"/>
        <v>40</v>
      </c>
      <c r="B47" s="136" t="s">
        <v>88</v>
      </c>
      <c r="C47" s="132" t="s">
        <v>89</v>
      </c>
      <c r="D47" s="133" t="s">
        <v>43</v>
      </c>
      <c r="E47" s="85">
        <v>25640</v>
      </c>
      <c r="F47" s="85"/>
      <c r="G47" s="85"/>
      <c r="H47" s="100">
        <f t="shared" si="0"/>
        <v>25640</v>
      </c>
    </row>
    <row r="48" spans="1:8">
      <c r="A48" s="130">
        <f t="shared" si="2"/>
        <v>41</v>
      </c>
      <c r="B48" s="135" t="s">
        <v>90</v>
      </c>
      <c r="C48" s="132" t="s">
        <v>91</v>
      </c>
      <c r="D48" s="133" t="s">
        <v>48</v>
      </c>
      <c r="E48" s="85"/>
      <c r="F48" s="85"/>
      <c r="G48" s="85">
        <v>2195219.4</v>
      </c>
      <c r="H48" s="100">
        <f t="shared" si="0"/>
        <v>2195219.4</v>
      </c>
    </row>
    <row r="49" spans="1:8">
      <c r="A49" s="130">
        <f t="shared" si="2"/>
        <v>42</v>
      </c>
      <c r="B49" s="132" t="s">
        <v>92</v>
      </c>
      <c r="C49" s="132" t="s">
        <v>45</v>
      </c>
      <c r="D49" s="133" t="s">
        <v>43</v>
      </c>
      <c r="E49" s="85"/>
      <c r="F49" s="85">
        <v>540000</v>
      </c>
      <c r="G49" s="85"/>
      <c r="H49" s="100">
        <f t="shared" si="0"/>
        <v>540000</v>
      </c>
    </row>
    <row r="50" spans="1:8">
      <c r="A50" s="130">
        <f t="shared" si="2"/>
        <v>43</v>
      </c>
      <c r="B50" s="135" t="s">
        <v>93</v>
      </c>
      <c r="C50" s="132" t="s">
        <v>94</v>
      </c>
      <c r="D50" s="133" t="s">
        <v>43</v>
      </c>
      <c r="E50" s="85">
        <f>1226138-F50</f>
        <v>256650</v>
      </c>
      <c r="F50" s="85">
        <f>660092+309396</f>
        <v>969488</v>
      </c>
      <c r="G50" s="85"/>
      <c r="H50" s="100">
        <f t="shared" si="0"/>
        <v>1226138</v>
      </c>
    </row>
    <row r="51" spans="1:8">
      <c r="A51" s="130">
        <f t="shared" si="2"/>
        <v>44</v>
      </c>
      <c r="B51" s="135" t="s">
        <v>95</v>
      </c>
      <c r="C51" s="132" t="s">
        <v>45</v>
      </c>
      <c r="D51" s="133" t="s">
        <v>43</v>
      </c>
      <c r="E51" s="85">
        <f>129100+52000</f>
        <v>181100</v>
      </c>
      <c r="F51" s="85">
        <v>29400</v>
      </c>
      <c r="G51" s="85"/>
      <c r="H51" s="100">
        <f t="shared" si="0"/>
        <v>210500</v>
      </c>
    </row>
    <row r="52" spans="1:8">
      <c r="A52" s="130">
        <f t="shared" si="2"/>
        <v>45</v>
      </c>
      <c r="B52" s="135" t="s">
        <v>339</v>
      </c>
      <c r="C52" s="132" t="s">
        <v>65</v>
      </c>
      <c r="D52" s="133" t="s">
        <v>43</v>
      </c>
      <c r="E52" s="85">
        <v>146320</v>
      </c>
      <c r="F52" s="85">
        <v>0</v>
      </c>
      <c r="G52" s="85"/>
      <c r="H52" s="100">
        <f t="shared" si="0"/>
        <v>146320</v>
      </c>
    </row>
    <row r="53" spans="1:8" ht="24.75">
      <c r="A53" s="130">
        <f t="shared" si="2"/>
        <v>46</v>
      </c>
      <c r="B53" s="135" t="s">
        <v>454</v>
      </c>
      <c r="C53" s="132" t="s">
        <v>455</v>
      </c>
      <c r="D53" s="133" t="s">
        <v>43</v>
      </c>
      <c r="E53" s="85">
        <v>0</v>
      </c>
      <c r="F53" s="85"/>
      <c r="G53" s="85">
        <v>86035.26</v>
      </c>
      <c r="H53" s="100">
        <f t="shared" si="0"/>
        <v>86035.26</v>
      </c>
    </row>
    <row r="54" spans="1:8">
      <c r="A54" s="130">
        <f t="shared" si="2"/>
        <v>47</v>
      </c>
      <c r="B54" s="135" t="s">
        <v>274</v>
      </c>
      <c r="C54" s="132" t="s">
        <v>45</v>
      </c>
      <c r="D54" s="133" t="s">
        <v>43</v>
      </c>
      <c r="E54" s="85">
        <v>57582</v>
      </c>
      <c r="F54" s="85"/>
      <c r="G54" s="85"/>
      <c r="H54" s="100">
        <f t="shared" si="0"/>
        <v>57582</v>
      </c>
    </row>
    <row r="55" spans="1:8" ht="24.75">
      <c r="A55" s="130">
        <f t="shared" si="2"/>
        <v>48</v>
      </c>
      <c r="B55" s="134" t="s">
        <v>96</v>
      </c>
      <c r="C55" s="132" t="s">
        <v>60</v>
      </c>
      <c r="D55" s="133" t="s">
        <v>43</v>
      </c>
      <c r="E55" s="85">
        <v>12413</v>
      </c>
      <c r="F55" s="85"/>
      <c r="G55" s="85"/>
      <c r="H55" s="100">
        <f t="shared" si="0"/>
        <v>12413</v>
      </c>
    </row>
    <row r="56" spans="1:8" ht="24.75">
      <c r="A56" s="130">
        <f t="shared" si="2"/>
        <v>49</v>
      </c>
      <c r="B56" s="134" t="s">
        <v>604</v>
      </c>
      <c r="C56" s="132" t="s">
        <v>140</v>
      </c>
      <c r="D56" s="133" t="s">
        <v>43</v>
      </c>
      <c r="E56" s="85"/>
      <c r="F56" s="85"/>
      <c r="G56" s="85">
        <v>104430</v>
      </c>
      <c r="H56" s="100">
        <f t="shared" si="0"/>
        <v>104430</v>
      </c>
    </row>
    <row r="57" spans="1:8">
      <c r="A57" s="130">
        <f t="shared" si="2"/>
        <v>50</v>
      </c>
      <c r="B57" s="132" t="s">
        <v>97</v>
      </c>
      <c r="C57" s="132" t="s">
        <v>65</v>
      </c>
      <c r="D57" s="133" t="s">
        <v>48</v>
      </c>
      <c r="E57" s="85">
        <f>59600+104400</f>
        <v>164000</v>
      </c>
      <c r="F57" s="85">
        <f>407600-E57</f>
        <v>243600</v>
      </c>
      <c r="G57" s="85"/>
      <c r="H57" s="100">
        <f t="shared" si="0"/>
        <v>407600</v>
      </c>
    </row>
    <row r="58" spans="1:8">
      <c r="A58" s="130">
        <f t="shared" si="2"/>
        <v>51</v>
      </c>
      <c r="B58" s="132" t="s">
        <v>98</v>
      </c>
      <c r="C58" s="132" t="s">
        <v>99</v>
      </c>
      <c r="D58" s="133" t="s">
        <v>43</v>
      </c>
      <c r="E58" s="85"/>
      <c r="F58" s="85">
        <v>334897.18</v>
      </c>
      <c r="G58" s="85"/>
      <c r="H58" s="100">
        <f t="shared" si="0"/>
        <v>334897.18</v>
      </c>
    </row>
    <row r="59" spans="1:8" ht="24.75">
      <c r="A59" s="130">
        <f t="shared" si="2"/>
        <v>52</v>
      </c>
      <c r="B59" s="132" t="s">
        <v>100</v>
      </c>
      <c r="C59" s="132" t="s">
        <v>89</v>
      </c>
      <c r="D59" s="133" t="s">
        <v>43</v>
      </c>
      <c r="E59" s="85">
        <v>29500</v>
      </c>
      <c r="F59" s="85"/>
      <c r="G59" s="85"/>
      <c r="H59" s="100">
        <f t="shared" si="0"/>
        <v>29500</v>
      </c>
    </row>
    <row r="60" spans="1:8">
      <c r="A60" s="130">
        <f t="shared" si="2"/>
        <v>53</v>
      </c>
      <c r="B60" s="132" t="s">
        <v>401</v>
      </c>
      <c r="C60" s="132" t="s">
        <v>402</v>
      </c>
      <c r="D60" s="133" t="s">
        <v>43</v>
      </c>
      <c r="E60" s="85"/>
      <c r="F60" s="85">
        <v>0</v>
      </c>
      <c r="G60" s="85">
        <v>1162406.79</v>
      </c>
      <c r="H60" s="100">
        <f t="shared" si="0"/>
        <v>1162406.79</v>
      </c>
    </row>
    <row r="61" spans="1:8">
      <c r="A61" s="130">
        <f t="shared" si="2"/>
        <v>54</v>
      </c>
      <c r="B61" s="131" t="s">
        <v>101</v>
      </c>
      <c r="C61" s="132" t="s">
        <v>45</v>
      </c>
      <c r="D61" s="133" t="s">
        <v>48</v>
      </c>
      <c r="E61" s="85">
        <f>77739+29511.8</f>
        <v>107250.8</v>
      </c>
      <c r="F61" s="85"/>
      <c r="G61" s="85"/>
      <c r="H61" s="100">
        <f t="shared" si="0"/>
        <v>107250.8</v>
      </c>
    </row>
    <row r="62" spans="1:8">
      <c r="A62" s="130">
        <f t="shared" si="2"/>
        <v>55</v>
      </c>
      <c r="B62" s="131" t="s">
        <v>552</v>
      </c>
      <c r="C62" s="132" t="s">
        <v>553</v>
      </c>
      <c r="D62" s="133" t="s">
        <v>43</v>
      </c>
      <c r="E62" s="85"/>
      <c r="F62" s="85"/>
      <c r="G62" s="85">
        <v>121540</v>
      </c>
      <c r="H62" s="100">
        <f t="shared" si="0"/>
        <v>121540</v>
      </c>
    </row>
    <row r="63" spans="1:8">
      <c r="A63" s="130">
        <f t="shared" si="2"/>
        <v>56</v>
      </c>
      <c r="B63" s="132" t="s">
        <v>102</v>
      </c>
      <c r="C63" s="132" t="s">
        <v>94</v>
      </c>
      <c r="D63" s="133" t="s">
        <v>43</v>
      </c>
      <c r="E63" s="85">
        <v>562218.31000000006</v>
      </c>
      <c r="F63" s="85"/>
      <c r="G63" s="85"/>
      <c r="H63" s="100">
        <f t="shared" si="0"/>
        <v>562218.31000000006</v>
      </c>
    </row>
    <row r="64" spans="1:8">
      <c r="A64" s="130">
        <f t="shared" si="2"/>
        <v>57</v>
      </c>
      <c r="B64" s="132" t="s">
        <v>547</v>
      </c>
      <c r="C64" s="132" t="s">
        <v>57</v>
      </c>
      <c r="D64" s="133" t="s">
        <v>48</v>
      </c>
      <c r="E64" s="85"/>
      <c r="F64" s="85"/>
      <c r="G64" s="85">
        <v>1779980.83</v>
      </c>
      <c r="H64" s="100">
        <f t="shared" si="0"/>
        <v>1779980.83</v>
      </c>
    </row>
    <row r="65" spans="1:9" ht="24.75">
      <c r="A65" s="130">
        <f t="shared" si="2"/>
        <v>58</v>
      </c>
      <c r="B65" s="136" t="s">
        <v>403</v>
      </c>
      <c r="C65" s="132" t="s">
        <v>404</v>
      </c>
      <c r="D65" s="133" t="s">
        <v>43</v>
      </c>
      <c r="E65" s="85"/>
      <c r="F65" s="85"/>
      <c r="G65" s="85">
        <v>33256.51</v>
      </c>
      <c r="H65" s="100">
        <f t="shared" si="0"/>
        <v>33256.51</v>
      </c>
    </row>
    <row r="66" spans="1:9" ht="24.75">
      <c r="A66" s="130">
        <f t="shared" si="2"/>
        <v>59</v>
      </c>
      <c r="B66" s="136" t="s">
        <v>452</v>
      </c>
      <c r="C66" s="132" t="s">
        <v>453</v>
      </c>
      <c r="D66" s="133" t="s">
        <v>338</v>
      </c>
      <c r="E66" s="85">
        <v>0</v>
      </c>
      <c r="F66" s="85">
        <v>0</v>
      </c>
      <c r="G66" s="85">
        <v>1721855</v>
      </c>
      <c r="H66" s="100">
        <f>+G66+F66+E66</f>
        <v>1721855</v>
      </c>
    </row>
    <row r="67" spans="1:9" ht="24.75">
      <c r="A67" s="130">
        <f t="shared" si="2"/>
        <v>60</v>
      </c>
      <c r="B67" s="132" t="s">
        <v>103</v>
      </c>
      <c r="C67" s="132" t="s">
        <v>60</v>
      </c>
      <c r="D67" s="133" t="s">
        <v>43</v>
      </c>
      <c r="E67" s="85">
        <f>131059.99+29180</f>
        <v>160239.99</v>
      </c>
      <c r="F67" s="85"/>
      <c r="G67" s="85"/>
      <c r="H67" s="100">
        <f>+G67+F67+E67</f>
        <v>160239.99</v>
      </c>
    </row>
    <row r="68" spans="1:9" ht="24.75">
      <c r="A68" s="130">
        <f t="shared" si="2"/>
        <v>61</v>
      </c>
      <c r="B68" s="135" t="s">
        <v>104</v>
      </c>
      <c r="C68" s="132" t="s">
        <v>105</v>
      </c>
      <c r="D68" s="133" t="s">
        <v>48</v>
      </c>
      <c r="E68" s="85"/>
      <c r="F68" s="85">
        <v>1990316.39</v>
      </c>
      <c r="G68" s="85"/>
      <c r="H68" s="100">
        <f>+G68+F68+E68</f>
        <v>1990316.39</v>
      </c>
      <c r="I68" s="17"/>
    </row>
    <row r="69" spans="1:9" ht="24.75">
      <c r="A69" s="130">
        <f t="shared" si="2"/>
        <v>62</v>
      </c>
      <c r="B69" s="135" t="s">
        <v>106</v>
      </c>
      <c r="C69" s="132" t="s">
        <v>107</v>
      </c>
      <c r="D69" s="133" t="s">
        <v>43</v>
      </c>
      <c r="E69" s="85"/>
      <c r="F69" s="85">
        <f>16000+1547260</f>
        <v>1563260</v>
      </c>
      <c r="G69" s="85">
        <v>77290</v>
      </c>
      <c r="H69" s="100">
        <f>+G69+F69+E69</f>
        <v>1640550</v>
      </c>
    </row>
    <row r="70" spans="1:9">
      <c r="A70" s="130">
        <f t="shared" si="2"/>
        <v>63</v>
      </c>
      <c r="B70" s="135" t="s">
        <v>108</v>
      </c>
      <c r="C70" s="132" t="s">
        <v>45</v>
      </c>
      <c r="D70" s="133" t="s">
        <v>43</v>
      </c>
      <c r="E70" s="85">
        <v>45650</v>
      </c>
      <c r="F70" s="85"/>
      <c r="G70" s="85"/>
      <c r="H70" s="100">
        <f>+G70+F70+E70</f>
        <v>45650</v>
      </c>
    </row>
    <row r="71" spans="1:9">
      <c r="A71" s="143" t="s">
        <v>1</v>
      </c>
      <c r="B71" s="144"/>
      <c r="C71" s="144"/>
      <c r="D71" s="144"/>
      <c r="E71" s="15">
        <f>SUM(E8:E70)</f>
        <v>3847219.8899999997</v>
      </c>
      <c r="F71" s="15">
        <f>SUM(F8:F70)</f>
        <v>17072453.890000001</v>
      </c>
      <c r="G71" s="15">
        <f>SUM(G8:G70)</f>
        <v>21285844.34</v>
      </c>
      <c r="H71" s="16">
        <f>SUM(H8:H70)</f>
        <v>42205518.119999997</v>
      </c>
    </row>
    <row r="72" spans="1:9">
      <c r="H72" s="17"/>
    </row>
    <row r="73" spans="1:9" ht="15.75">
      <c r="B73" s="18" t="s">
        <v>0</v>
      </c>
      <c r="C73" s="141"/>
      <c r="D73" s="141"/>
      <c r="E73" s="141" t="s">
        <v>109</v>
      </c>
      <c r="F73" s="141"/>
      <c r="G73" s="48"/>
      <c r="H73" s="100"/>
    </row>
    <row r="74" spans="1:9" ht="11.25" customHeight="1">
      <c r="A74" s="146"/>
      <c r="B74" s="146"/>
      <c r="C74" s="146"/>
      <c r="D74" s="146"/>
      <c r="E74" s="146"/>
      <c r="F74" s="147"/>
      <c r="G74" s="147"/>
      <c r="H74" s="147"/>
    </row>
    <row r="75" spans="1:9" ht="11.25" hidden="1" customHeight="1">
      <c r="A75" s="146"/>
      <c r="B75" s="146"/>
      <c r="C75" s="146"/>
      <c r="D75" s="146"/>
      <c r="E75" s="146"/>
      <c r="F75" s="147"/>
      <c r="G75" s="147"/>
      <c r="H75" s="147"/>
    </row>
    <row r="76" spans="1:9" ht="23.25" customHeight="1">
      <c r="A76" s="1"/>
      <c r="B76" s="2" t="s">
        <v>110</v>
      </c>
      <c r="C76" s="148"/>
      <c r="D76" s="148"/>
      <c r="E76" s="141" t="s">
        <v>400</v>
      </c>
      <c r="F76" s="141"/>
      <c r="G76" s="48"/>
    </row>
    <row r="77" spans="1:9" ht="30.75" customHeight="1">
      <c r="A77" s="1"/>
      <c r="B77" s="2" t="s">
        <v>550</v>
      </c>
      <c r="C77" s="148"/>
      <c r="D77" s="148"/>
      <c r="E77" s="141" t="s">
        <v>551</v>
      </c>
      <c r="F77" s="141"/>
      <c r="G77" s="48"/>
    </row>
    <row r="78" spans="1:9">
      <c r="E78" s="145"/>
      <c r="F78" s="145"/>
      <c r="G78" s="49"/>
    </row>
    <row r="79" spans="1:9">
      <c r="G79" s="17"/>
    </row>
  </sheetData>
  <autoFilter ref="A7:H71"/>
  <mergeCells count="12">
    <mergeCell ref="E78:F78"/>
    <mergeCell ref="A74:E75"/>
    <mergeCell ref="F74:H75"/>
    <mergeCell ref="C76:D76"/>
    <mergeCell ref="E76:F76"/>
    <mergeCell ref="C77:D77"/>
    <mergeCell ref="E77:F77"/>
    <mergeCell ref="A4:H4"/>
    <mergeCell ref="A5:H5"/>
    <mergeCell ref="A71:D71"/>
    <mergeCell ref="C73:D73"/>
    <mergeCell ref="E73:F73"/>
  </mergeCells>
  <phoneticPr fontId="7" type="noConversion"/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opLeftCell="A38" zoomScale="85" zoomScaleNormal="85" workbookViewId="0">
      <selection activeCell="O69" sqref="O69"/>
    </sheetView>
  </sheetViews>
  <sheetFormatPr baseColWidth="10" defaultColWidth="12.5703125" defaultRowHeight="15.75"/>
  <cols>
    <col min="1" max="1" width="5.7109375" style="10" customWidth="1"/>
    <col min="2" max="2" width="26.140625" style="10" customWidth="1"/>
    <col min="3" max="3" width="11" style="10" customWidth="1"/>
    <col min="4" max="4" width="14.140625" style="10" customWidth="1"/>
    <col min="5" max="5" width="14.7109375" style="10" customWidth="1"/>
    <col min="6" max="6" width="14.5703125" style="10" customWidth="1"/>
    <col min="7" max="7" width="14.7109375" style="10" customWidth="1"/>
    <col min="8" max="8" width="13.28515625" style="10" customWidth="1"/>
    <col min="9" max="11" width="16.140625" style="10" customWidth="1"/>
    <col min="12" max="12" width="15.7109375" style="10" customWidth="1"/>
    <col min="13" max="13" width="12.5703125" style="10"/>
    <col min="14" max="14" width="19.7109375" style="10" customWidth="1"/>
    <col min="15" max="15" width="13.7109375" style="10" bestFit="1" customWidth="1"/>
    <col min="16" max="16384" width="12.5703125" style="10"/>
  </cols>
  <sheetData>
    <row r="1" spans="1:12">
      <c r="A1" s="151" t="s">
        <v>39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>
      <c r="A2" s="152" t="s">
        <v>111</v>
      </c>
      <c r="B2" s="152"/>
      <c r="C2" s="152"/>
      <c r="D2" s="152"/>
      <c r="E2" s="152"/>
      <c r="F2" s="152"/>
      <c r="G2" s="152"/>
      <c r="H2" s="152"/>
      <c r="I2" s="152"/>
      <c r="J2" s="153"/>
      <c r="K2" s="153"/>
      <c r="L2" s="152"/>
    </row>
    <row r="3" spans="1:12">
      <c r="A3" s="152" t="s">
        <v>598</v>
      </c>
      <c r="B3" s="152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2">
      <c r="A4" s="154" t="s">
        <v>12</v>
      </c>
      <c r="B4" s="156" t="s">
        <v>5</v>
      </c>
      <c r="C4" s="157" t="s">
        <v>13</v>
      </c>
      <c r="D4" s="157"/>
      <c r="E4" s="157"/>
      <c r="F4" s="157"/>
      <c r="G4" s="157"/>
      <c r="H4" s="157"/>
      <c r="I4" s="157"/>
      <c r="J4" s="157"/>
      <c r="K4" s="157"/>
      <c r="L4" s="157" t="s">
        <v>14</v>
      </c>
    </row>
    <row r="5" spans="1:12">
      <c r="A5" s="155"/>
      <c r="B5" s="149"/>
      <c r="C5" s="62" t="s">
        <v>15</v>
      </c>
      <c r="D5" s="61" t="s">
        <v>16</v>
      </c>
      <c r="E5" s="61">
        <v>2020</v>
      </c>
      <c r="F5" s="61">
        <v>2021</v>
      </c>
      <c r="G5" s="61">
        <v>2022</v>
      </c>
      <c r="H5" s="61">
        <v>2023</v>
      </c>
      <c r="I5" s="61">
        <v>2024</v>
      </c>
      <c r="J5" s="61">
        <v>2025</v>
      </c>
      <c r="K5" s="61">
        <v>2026</v>
      </c>
      <c r="L5" s="157"/>
    </row>
    <row r="6" spans="1:12">
      <c r="A6" s="11">
        <v>1</v>
      </c>
      <c r="B6" s="26" t="s">
        <v>41</v>
      </c>
      <c r="C6" s="117"/>
      <c r="D6" s="117"/>
      <c r="E6" s="117"/>
      <c r="F6" s="117"/>
      <c r="G6" s="117"/>
      <c r="H6" s="117"/>
      <c r="I6" s="117"/>
      <c r="J6" s="118">
        <f>110094+110094+106318</f>
        <v>326506</v>
      </c>
      <c r="K6" s="25">
        <v>382320</v>
      </c>
      <c r="L6" s="99">
        <f t="shared" ref="L6:L34" si="0">+K6+J6+I6+H6+G6+F6+E6+D6+C6</f>
        <v>708826</v>
      </c>
    </row>
    <row r="7" spans="1:12">
      <c r="A7" s="11">
        <f>+A6+1</f>
        <v>2</v>
      </c>
      <c r="B7" s="28" t="s">
        <v>44</v>
      </c>
      <c r="C7" s="119"/>
      <c r="D7" s="119"/>
      <c r="E7" s="119"/>
      <c r="F7" s="119"/>
      <c r="G7" s="119"/>
      <c r="H7" s="119">
        <v>99857.5</v>
      </c>
      <c r="I7" s="119"/>
      <c r="J7" s="120"/>
      <c r="K7" s="25"/>
      <c r="L7" s="99">
        <f t="shared" si="0"/>
        <v>99857.5</v>
      </c>
    </row>
    <row r="8" spans="1:12" ht="24.75">
      <c r="A8" s="11">
        <f t="shared" ref="A8:A67" si="1">+A7+1</f>
        <v>3</v>
      </c>
      <c r="B8" s="29" t="s">
        <v>46</v>
      </c>
      <c r="C8" s="119"/>
      <c r="D8" s="119"/>
      <c r="E8" s="119"/>
      <c r="F8" s="119"/>
      <c r="G8" s="119"/>
      <c r="H8" s="119">
        <v>140000</v>
      </c>
      <c r="I8" s="119"/>
      <c r="J8" s="120"/>
      <c r="K8" s="25"/>
      <c r="L8" s="99">
        <f t="shared" si="0"/>
        <v>140000</v>
      </c>
    </row>
    <row r="9" spans="1:12">
      <c r="A9" s="11">
        <f t="shared" si="1"/>
        <v>4</v>
      </c>
      <c r="B9" s="29" t="s">
        <v>49</v>
      </c>
      <c r="C9" s="119"/>
      <c r="D9" s="119"/>
      <c r="E9" s="119"/>
      <c r="F9" s="119"/>
      <c r="G9" s="119"/>
      <c r="H9" s="119"/>
      <c r="I9" s="119"/>
      <c r="J9" s="120">
        <v>2567315.2999999998</v>
      </c>
      <c r="K9" s="25"/>
      <c r="L9" s="99">
        <f t="shared" si="0"/>
        <v>2567315.2999999998</v>
      </c>
    </row>
    <row r="10" spans="1:12" ht="24.75">
      <c r="A10" s="11">
        <f t="shared" si="1"/>
        <v>5</v>
      </c>
      <c r="B10" s="29" t="s">
        <v>51</v>
      </c>
      <c r="C10" s="119"/>
      <c r="D10" s="119"/>
      <c r="E10" s="119"/>
      <c r="F10" s="119"/>
      <c r="G10" s="119"/>
      <c r="H10" s="119"/>
      <c r="I10" s="119"/>
      <c r="J10" s="120">
        <v>255706</v>
      </c>
      <c r="K10" s="25"/>
      <c r="L10" s="99">
        <f t="shared" si="0"/>
        <v>255706</v>
      </c>
    </row>
    <row r="11" spans="1:12">
      <c r="A11" s="11">
        <f t="shared" si="1"/>
        <v>6</v>
      </c>
      <c r="B11" s="29" t="s">
        <v>347</v>
      </c>
      <c r="C11" s="119"/>
      <c r="D11" s="119"/>
      <c r="E11" s="119"/>
      <c r="F11" s="119">
        <v>120025</v>
      </c>
      <c r="G11" s="119"/>
      <c r="H11" s="119"/>
      <c r="I11" s="119"/>
      <c r="J11" s="120"/>
      <c r="K11" s="25"/>
      <c r="L11" s="99">
        <f t="shared" si="0"/>
        <v>120025</v>
      </c>
    </row>
    <row r="12" spans="1:12">
      <c r="A12" s="11">
        <f t="shared" si="1"/>
        <v>7</v>
      </c>
      <c r="B12" s="31" t="s">
        <v>53</v>
      </c>
      <c r="C12" s="119"/>
      <c r="D12" s="119"/>
      <c r="E12" s="119"/>
      <c r="F12" s="119"/>
      <c r="G12" s="119"/>
      <c r="H12" s="119"/>
      <c r="I12" s="119">
        <v>165200</v>
      </c>
      <c r="J12" s="120"/>
      <c r="K12" s="25"/>
      <c r="L12" s="99">
        <f t="shared" si="0"/>
        <v>165200</v>
      </c>
    </row>
    <row r="13" spans="1:12">
      <c r="A13" s="11">
        <f t="shared" si="1"/>
        <v>8</v>
      </c>
      <c r="B13" s="31" t="s">
        <v>456</v>
      </c>
      <c r="C13" s="119"/>
      <c r="D13" s="119"/>
      <c r="E13" s="119"/>
      <c r="F13" s="119"/>
      <c r="G13" s="119"/>
      <c r="H13" s="119"/>
      <c r="I13" s="119"/>
      <c r="J13" s="120"/>
      <c r="K13" s="25">
        <v>2230200</v>
      </c>
      <c r="L13" s="99">
        <f t="shared" si="0"/>
        <v>2230200</v>
      </c>
    </row>
    <row r="14" spans="1:12">
      <c r="A14" s="11">
        <f t="shared" si="1"/>
        <v>9</v>
      </c>
      <c r="B14" s="31" t="s">
        <v>54</v>
      </c>
      <c r="C14" s="119"/>
      <c r="D14" s="119"/>
      <c r="E14" s="119"/>
      <c r="F14" s="119"/>
      <c r="G14" s="119"/>
      <c r="H14" s="119"/>
      <c r="I14" s="119"/>
      <c r="J14" s="120"/>
      <c r="K14" s="25">
        <v>888764.08</v>
      </c>
      <c r="L14" s="99">
        <f t="shared" si="0"/>
        <v>888764.08</v>
      </c>
    </row>
    <row r="15" spans="1:12">
      <c r="A15" s="11">
        <f t="shared" si="1"/>
        <v>10</v>
      </c>
      <c r="B15" s="31" t="s">
        <v>457</v>
      </c>
      <c r="C15" s="119"/>
      <c r="D15" s="119"/>
      <c r="E15" s="119"/>
      <c r="F15" s="119"/>
      <c r="G15" s="119"/>
      <c r="H15" s="119"/>
      <c r="I15" s="119"/>
      <c r="J15" s="120"/>
      <c r="K15" s="25">
        <v>2860</v>
      </c>
      <c r="L15" s="99">
        <f t="shared" si="0"/>
        <v>2860</v>
      </c>
    </row>
    <row r="16" spans="1:12">
      <c r="A16" s="11">
        <f t="shared" si="1"/>
        <v>11</v>
      </c>
      <c r="B16" s="29" t="s">
        <v>56</v>
      </c>
      <c r="C16" s="119"/>
      <c r="D16" s="119"/>
      <c r="E16" s="119"/>
      <c r="F16" s="119"/>
      <c r="G16" s="119"/>
      <c r="H16" s="119"/>
      <c r="I16" s="119"/>
      <c r="J16" s="120">
        <v>271937.5</v>
      </c>
      <c r="K16" s="25"/>
      <c r="L16" s="99">
        <f t="shared" si="0"/>
        <v>271937.5</v>
      </c>
    </row>
    <row r="17" spans="1:12">
      <c r="A17" s="11">
        <f>+A16+1</f>
        <v>12</v>
      </c>
      <c r="B17" s="29" t="s">
        <v>58</v>
      </c>
      <c r="C17" s="119"/>
      <c r="D17" s="119"/>
      <c r="E17" s="119"/>
      <c r="F17" s="119"/>
      <c r="G17" s="119"/>
      <c r="H17" s="119"/>
      <c r="I17" s="119">
        <v>37458.300000000003</v>
      </c>
      <c r="J17" s="120">
        <v>2022267.82</v>
      </c>
      <c r="K17" s="25">
        <v>0</v>
      </c>
      <c r="L17" s="99">
        <f t="shared" si="0"/>
        <v>2059726.12</v>
      </c>
    </row>
    <row r="18" spans="1:12" ht="24.75">
      <c r="A18" s="11">
        <f t="shared" si="1"/>
        <v>13</v>
      </c>
      <c r="B18" s="29" t="s">
        <v>458</v>
      </c>
      <c r="C18" s="119"/>
      <c r="D18" s="119"/>
      <c r="E18" s="119"/>
      <c r="F18" s="119"/>
      <c r="G18" s="119"/>
      <c r="H18" s="119"/>
      <c r="I18" s="119"/>
      <c r="J18" s="120"/>
      <c r="K18" s="25">
        <v>42730</v>
      </c>
      <c r="L18" s="99">
        <f t="shared" si="0"/>
        <v>42730</v>
      </c>
    </row>
    <row r="19" spans="1:12">
      <c r="A19" s="11">
        <f t="shared" si="1"/>
        <v>14</v>
      </c>
      <c r="B19" s="29" t="s">
        <v>59</v>
      </c>
      <c r="C19" s="119"/>
      <c r="D19" s="119"/>
      <c r="E19" s="119"/>
      <c r="F19" s="119"/>
      <c r="G19" s="119"/>
      <c r="H19" s="119">
        <v>34511.99</v>
      </c>
      <c r="I19" s="119"/>
      <c r="J19" s="120"/>
      <c r="K19" s="25"/>
      <c r="L19" s="99">
        <f t="shared" si="0"/>
        <v>34511.99</v>
      </c>
    </row>
    <row r="20" spans="1:12">
      <c r="A20" s="11" t="e">
        <f>+#REF!+1</f>
        <v>#REF!</v>
      </c>
      <c r="B20" s="29" t="s">
        <v>62</v>
      </c>
      <c r="C20" s="119"/>
      <c r="D20" s="119"/>
      <c r="E20" s="119"/>
      <c r="F20" s="119"/>
      <c r="G20" s="119"/>
      <c r="H20" s="119"/>
      <c r="I20" s="119"/>
      <c r="J20" s="120">
        <v>2344749.2999999998</v>
      </c>
      <c r="K20" s="25"/>
      <c r="L20" s="99">
        <f t="shared" si="0"/>
        <v>2344749.2999999998</v>
      </c>
    </row>
    <row r="21" spans="1:12">
      <c r="A21" s="11" t="e">
        <f t="shared" si="1"/>
        <v>#REF!</v>
      </c>
      <c r="B21" s="28" t="s">
        <v>63</v>
      </c>
      <c r="C21" s="119"/>
      <c r="D21" s="119">
        <v>379126.87</v>
      </c>
      <c r="E21" s="119">
        <v>56997.46</v>
      </c>
      <c r="F21" s="119"/>
      <c r="G21" s="119"/>
      <c r="H21" s="119"/>
      <c r="I21" s="119"/>
      <c r="J21" s="120"/>
      <c r="K21" s="25">
        <v>622774.52</v>
      </c>
      <c r="L21" s="99">
        <f t="shared" si="0"/>
        <v>1058898.8500000001</v>
      </c>
    </row>
    <row r="22" spans="1:12">
      <c r="A22" s="11" t="e">
        <f>+A21+1</f>
        <v>#REF!</v>
      </c>
      <c r="B22" s="29" t="s">
        <v>405</v>
      </c>
      <c r="C22" s="119"/>
      <c r="D22" s="119"/>
      <c r="E22" s="119"/>
      <c r="F22" s="119"/>
      <c r="G22" s="119"/>
      <c r="H22" s="119"/>
      <c r="I22" s="119"/>
      <c r="J22" s="120">
        <v>866960</v>
      </c>
      <c r="K22" s="25">
        <v>996234</v>
      </c>
      <c r="L22" s="99">
        <f t="shared" si="0"/>
        <v>1863194</v>
      </c>
    </row>
    <row r="23" spans="1:12" ht="36.75">
      <c r="A23" s="11" t="e">
        <f t="shared" si="1"/>
        <v>#REF!</v>
      </c>
      <c r="B23" s="29" t="s">
        <v>397</v>
      </c>
      <c r="C23" s="119"/>
      <c r="D23" s="119"/>
      <c r="E23" s="119"/>
      <c r="F23" s="119"/>
      <c r="G23" s="119"/>
      <c r="H23" s="119"/>
      <c r="I23" s="119"/>
      <c r="J23" s="120">
        <v>230017.4</v>
      </c>
      <c r="K23" s="25">
        <v>946232</v>
      </c>
      <c r="L23" s="99">
        <f t="shared" si="0"/>
        <v>1176249.3999999999</v>
      </c>
    </row>
    <row r="24" spans="1:12" ht="27.75" customHeight="1">
      <c r="A24" s="11" t="e">
        <f t="shared" si="1"/>
        <v>#REF!</v>
      </c>
      <c r="B24" s="121" t="s">
        <v>463</v>
      </c>
      <c r="C24" s="119"/>
      <c r="D24" s="119"/>
      <c r="E24" s="119"/>
      <c r="F24" s="119"/>
      <c r="G24" s="119"/>
      <c r="H24" s="119"/>
      <c r="I24" s="119"/>
      <c r="J24" s="120"/>
      <c r="K24" s="25">
        <v>246620</v>
      </c>
      <c r="L24" s="99">
        <f t="shared" si="0"/>
        <v>246620</v>
      </c>
    </row>
    <row r="25" spans="1:12">
      <c r="A25" s="11" t="e">
        <f t="shared" si="1"/>
        <v>#REF!</v>
      </c>
      <c r="B25" s="29" t="s">
        <v>337</v>
      </c>
      <c r="C25" s="119"/>
      <c r="D25" s="119"/>
      <c r="E25" s="119"/>
      <c r="F25" s="119"/>
      <c r="G25" s="119"/>
      <c r="H25" s="119"/>
      <c r="I25" s="119"/>
      <c r="J25" s="120"/>
      <c r="K25" s="25">
        <v>2052772.6</v>
      </c>
      <c r="L25" s="99">
        <f t="shared" si="0"/>
        <v>2052772.6</v>
      </c>
    </row>
    <row r="26" spans="1:12" ht="24.75">
      <c r="A26" s="11" t="e">
        <f>+#REF!+1</f>
        <v>#REF!</v>
      </c>
      <c r="B26" s="29" t="s">
        <v>549</v>
      </c>
      <c r="C26" s="119"/>
      <c r="D26" s="119"/>
      <c r="E26" s="119"/>
      <c r="F26" s="119"/>
      <c r="G26" s="119"/>
      <c r="H26" s="119"/>
      <c r="I26" s="119"/>
      <c r="J26" s="120"/>
      <c r="K26" s="25">
        <v>588820</v>
      </c>
      <c r="L26" s="99">
        <f t="shared" si="0"/>
        <v>588820</v>
      </c>
    </row>
    <row r="27" spans="1:12">
      <c r="A27" s="11" t="e">
        <f>+#REF!+1</f>
        <v>#REF!</v>
      </c>
      <c r="B27" s="30" t="s">
        <v>66</v>
      </c>
      <c r="C27" s="119"/>
      <c r="D27" s="119"/>
      <c r="E27" s="119"/>
      <c r="F27" s="119"/>
      <c r="G27" s="119"/>
      <c r="H27" s="119"/>
      <c r="I27" s="119"/>
      <c r="J27" s="120">
        <v>94400</v>
      </c>
      <c r="K27" s="25"/>
      <c r="L27" s="99">
        <f t="shared" si="0"/>
        <v>94400</v>
      </c>
    </row>
    <row r="28" spans="1:12">
      <c r="A28" s="11" t="e">
        <f t="shared" si="1"/>
        <v>#REF!</v>
      </c>
      <c r="B28" s="31" t="s">
        <v>67</v>
      </c>
      <c r="C28" s="119"/>
      <c r="D28" s="119"/>
      <c r="E28" s="119"/>
      <c r="F28" s="119"/>
      <c r="G28" s="119"/>
      <c r="H28" s="119"/>
      <c r="I28" s="119">
        <v>230100</v>
      </c>
      <c r="J28" s="120"/>
      <c r="K28" s="25"/>
      <c r="L28" s="99">
        <f t="shared" si="0"/>
        <v>230100</v>
      </c>
    </row>
    <row r="29" spans="1:12">
      <c r="A29" s="11" t="e">
        <f t="shared" si="1"/>
        <v>#REF!</v>
      </c>
      <c r="B29" s="26" t="s">
        <v>68</v>
      </c>
      <c r="C29" s="119"/>
      <c r="D29" s="119"/>
      <c r="E29" s="119"/>
      <c r="F29" s="119"/>
      <c r="G29" s="119"/>
      <c r="H29" s="119"/>
      <c r="I29" s="119"/>
      <c r="J29" s="120"/>
      <c r="K29" s="25">
        <v>1420925.15</v>
      </c>
      <c r="L29" s="99">
        <f t="shared" si="0"/>
        <v>1420925.15</v>
      </c>
    </row>
    <row r="30" spans="1:12">
      <c r="A30" s="11" t="e">
        <f>+#REF!+1</f>
        <v>#REF!</v>
      </c>
      <c r="B30" s="28" t="s">
        <v>70</v>
      </c>
      <c r="C30" s="119"/>
      <c r="D30" s="119"/>
      <c r="E30" s="119"/>
      <c r="F30" s="119"/>
      <c r="G30" s="119"/>
      <c r="H30" s="119"/>
      <c r="I30" s="119"/>
      <c r="J30" s="120">
        <v>1672096</v>
      </c>
      <c r="K30" s="25"/>
      <c r="L30" s="99">
        <f t="shared" si="0"/>
        <v>1672096</v>
      </c>
    </row>
    <row r="31" spans="1:12">
      <c r="A31" s="11" t="e">
        <f t="shared" si="1"/>
        <v>#REF!</v>
      </c>
      <c r="B31" s="29" t="s">
        <v>72</v>
      </c>
      <c r="C31" s="119"/>
      <c r="D31" s="119"/>
      <c r="E31" s="119"/>
      <c r="F31" s="119"/>
      <c r="G31" s="119"/>
      <c r="H31" s="119">
        <v>449280</v>
      </c>
      <c r="I31" s="119"/>
      <c r="J31" s="120"/>
      <c r="K31" s="25"/>
      <c r="L31" s="99">
        <f t="shared" si="0"/>
        <v>449280</v>
      </c>
    </row>
    <row r="32" spans="1:12">
      <c r="A32" s="11" t="e">
        <f t="shared" si="1"/>
        <v>#REF!</v>
      </c>
      <c r="B32" s="28" t="s">
        <v>73</v>
      </c>
      <c r="C32" s="119"/>
      <c r="D32" s="119">
        <v>29500</v>
      </c>
      <c r="E32" s="119"/>
      <c r="F32" s="119"/>
      <c r="G32" s="119"/>
      <c r="H32" s="119"/>
      <c r="I32" s="119"/>
      <c r="J32" s="120"/>
      <c r="K32" s="25"/>
      <c r="L32" s="99">
        <f t="shared" si="0"/>
        <v>29500</v>
      </c>
    </row>
    <row r="33" spans="1:13">
      <c r="A33" s="11" t="e">
        <f t="shared" si="1"/>
        <v>#REF!</v>
      </c>
      <c r="B33" s="30" t="s">
        <v>75</v>
      </c>
      <c r="C33" s="119"/>
      <c r="D33" s="119"/>
      <c r="E33" s="119"/>
      <c r="F33" s="119">
        <v>7670</v>
      </c>
      <c r="G33" s="119"/>
      <c r="H33" s="119"/>
      <c r="I33" s="119"/>
      <c r="J33" s="120"/>
      <c r="K33" s="25"/>
      <c r="L33" s="99">
        <f t="shared" si="0"/>
        <v>7670</v>
      </c>
    </row>
    <row r="34" spans="1:13">
      <c r="A34" s="11" t="e">
        <f t="shared" si="1"/>
        <v>#REF!</v>
      </c>
      <c r="B34" s="29" t="s">
        <v>77</v>
      </c>
      <c r="C34" s="119"/>
      <c r="D34" s="119">
        <v>9357</v>
      </c>
      <c r="E34" s="119"/>
      <c r="F34" s="119"/>
      <c r="G34" s="119"/>
      <c r="H34" s="119"/>
      <c r="I34" s="119"/>
      <c r="J34" s="120"/>
      <c r="K34" s="25"/>
      <c r="L34" s="99">
        <f t="shared" si="0"/>
        <v>9357</v>
      </c>
    </row>
    <row r="35" spans="1:13">
      <c r="A35" s="11" t="e">
        <f t="shared" si="1"/>
        <v>#REF!</v>
      </c>
      <c r="B35" s="29" t="s">
        <v>78</v>
      </c>
      <c r="C35" s="119"/>
      <c r="D35" s="119"/>
      <c r="E35" s="119"/>
      <c r="F35" s="119">
        <v>19100</v>
      </c>
      <c r="G35" s="119"/>
      <c r="H35" s="119"/>
      <c r="I35" s="119"/>
      <c r="J35" s="120"/>
      <c r="K35" s="25"/>
      <c r="L35" s="99">
        <f t="shared" ref="L35:L48" si="2">+K35+J35+I35+H35+G35+F35+E35+D35+C35</f>
        <v>19100</v>
      </c>
    </row>
    <row r="36" spans="1:13">
      <c r="A36" s="11" t="e">
        <f t="shared" si="1"/>
        <v>#REF!</v>
      </c>
      <c r="B36" s="29" t="s">
        <v>554</v>
      </c>
      <c r="C36" s="119"/>
      <c r="D36" s="119"/>
      <c r="E36" s="119"/>
      <c r="F36" s="119"/>
      <c r="G36" s="119"/>
      <c r="H36" s="119"/>
      <c r="I36" s="119"/>
      <c r="J36" s="120"/>
      <c r="K36" s="25">
        <v>129090</v>
      </c>
      <c r="L36" s="99">
        <f t="shared" si="2"/>
        <v>129090</v>
      </c>
    </row>
    <row r="37" spans="1:13">
      <c r="A37" s="11" t="e">
        <f t="shared" si="1"/>
        <v>#REF!</v>
      </c>
      <c r="B37" s="30" t="s">
        <v>80</v>
      </c>
      <c r="C37" s="119"/>
      <c r="D37" s="119"/>
      <c r="E37" s="119"/>
      <c r="F37" s="119"/>
      <c r="G37" s="119"/>
      <c r="H37" s="119"/>
      <c r="I37" s="119"/>
      <c r="J37" s="120">
        <v>113458</v>
      </c>
      <c r="K37" s="25"/>
      <c r="L37" s="99">
        <f t="shared" si="2"/>
        <v>113458</v>
      </c>
    </row>
    <row r="38" spans="1:13">
      <c r="A38" s="11"/>
      <c r="B38" s="30" t="s">
        <v>601</v>
      </c>
      <c r="C38" s="119"/>
      <c r="D38" s="119"/>
      <c r="E38" s="119"/>
      <c r="F38" s="119"/>
      <c r="G38" s="119"/>
      <c r="H38" s="119"/>
      <c r="I38" s="119"/>
      <c r="J38" s="120"/>
      <c r="K38" s="25">
        <v>126000</v>
      </c>
      <c r="L38" s="99">
        <f t="shared" si="2"/>
        <v>126000</v>
      </c>
    </row>
    <row r="39" spans="1:13">
      <c r="A39" s="11" t="e">
        <f>+#REF!+1</f>
        <v>#REF!</v>
      </c>
      <c r="B39" s="29" t="s">
        <v>83</v>
      </c>
      <c r="C39" s="119"/>
      <c r="D39" s="119"/>
      <c r="E39" s="119"/>
      <c r="F39" s="119"/>
      <c r="G39" s="119"/>
      <c r="H39" s="119"/>
      <c r="I39" s="119"/>
      <c r="J39" s="120"/>
      <c r="K39" s="25">
        <v>2527575.2000000002</v>
      </c>
      <c r="L39" s="99">
        <f t="shared" si="2"/>
        <v>2527575.2000000002</v>
      </c>
    </row>
    <row r="40" spans="1:13">
      <c r="A40" s="11" t="e">
        <f t="shared" si="1"/>
        <v>#REF!</v>
      </c>
      <c r="B40" s="29" t="s">
        <v>84</v>
      </c>
      <c r="C40" s="119"/>
      <c r="D40" s="119"/>
      <c r="E40" s="119"/>
      <c r="F40" s="119"/>
      <c r="G40" s="119"/>
      <c r="H40" s="119"/>
      <c r="I40" s="119"/>
      <c r="J40" s="120"/>
      <c r="K40" s="25">
        <v>10000</v>
      </c>
      <c r="L40" s="99">
        <f t="shared" si="2"/>
        <v>10000</v>
      </c>
    </row>
    <row r="41" spans="1:13">
      <c r="A41" s="11"/>
      <c r="B41" s="29" t="s">
        <v>603</v>
      </c>
      <c r="C41" s="119"/>
      <c r="D41" s="119"/>
      <c r="E41" s="119"/>
      <c r="F41" s="119"/>
      <c r="G41" s="119"/>
      <c r="H41" s="119"/>
      <c r="I41" s="119"/>
      <c r="J41" s="120"/>
      <c r="K41" s="25">
        <v>616630</v>
      </c>
      <c r="L41" s="99">
        <f t="shared" si="2"/>
        <v>616630</v>
      </c>
    </row>
    <row r="42" spans="1:13">
      <c r="A42" s="11" t="e">
        <f>+A40+1</f>
        <v>#REF!</v>
      </c>
      <c r="B42" s="32" t="s">
        <v>85</v>
      </c>
      <c r="C42" s="119"/>
      <c r="D42" s="119"/>
      <c r="E42" s="119"/>
      <c r="F42" s="119"/>
      <c r="G42" s="119"/>
      <c r="H42" s="119"/>
      <c r="I42" s="119"/>
      <c r="J42" s="120">
        <v>503742</v>
      </c>
      <c r="K42" s="25">
        <v>173283</v>
      </c>
      <c r="L42" s="99">
        <f t="shared" si="2"/>
        <v>677025</v>
      </c>
      <c r="M42" s="34"/>
    </row>
    <row r="43" spans="1:13">
      <c r="A43" s="11" t="e">
        <f>+#REF!+1</f>
        <v>#REF!</v>
      </c>
      <c r="B43" s="28" t="s">
        <v>399</v>
      </c>
      <c r="C43" s="119"/>
      <c r="D43" s="119"/>
      <c r="E43" s="119"/>
      <c r="F43" s="119"/>
      <c r="G43" s="119"/>
      <c r="H43" s="119"/>
      <c r="I43" s="119"/>
      <c r="J43" s="120">
        <v>122602</v>
      </c>
      <c r="K43" s="25"/>
      <c r="L43" s="99">
        <f t="shared" si="2"/>
        <v>122602</v>
      </c>
    </row>
    <row r="44" spans="1:13">
      <c r="A44" s="11" t="e">
        <f t="shared" si="1"/>
        <v>#REF!</v>
      </c>
      <c r="B44" s="30" t="s">
        <v>87</v>
      </c>
      <c r="C44" s="119"/>
      <c r="D44" s="119"/>
      <c r="E44" s="119"/>
      <c r="F44" s="119"/>
      <c r="G44" s="119"/>
      <c r="H44" s="119"/>
      <c r="I44" s="119">
        <v>320471.67</v>
      </c>
      <c r="J44" s="120">
        <v>9735</v>
      </c>
      <c r="K44" s="25"/>
      <c r="L44" s="99">
        <f t="shared" si="2"/>
        <v>330206.67</v>
      </c>
    </row>
    <row r="45" spans="1:13">
      <c r="A45" s="11" t="e">
        <f>+#REF!+1</f>
        <v>#REF!</v>
      </c>
      <c r="B45" s="31" t="s">
        <v>88</v>
      </c>
      <c r="C45" s="119"/>
      <c r="D45" s="119"/>
      <c r="E45" s="119"/>
      <c r="F45" s="119"/>
      <c r="G45" s="119"/>
      <c r="H45" s="119"/>
      <c r="I45" s="119">
        <v>25640</v>
      </c>
      <c r="J45" s="120"/>
      <c r="K45" s="25"/>
      <c r="L45" s="99">
        <f t="shared" si="2"/>
        <v>25640</v>
      </c>
    </row>
    <row r="46" spans="1:13">
      <c r="A46" s="11" t="e">
        <f t="shared" si="1"/>
        <v>#REF!</v>
      </c>
      <c r="B46" s="29" t="s">
        <v>90</v>
      </c>
      <c r="C46" s="119"/>
      <c r="D46" s="119"/>
      <c r="E46" s="119"/>
      <c r="F46" s="119"/>
      <c r="G46" s="119"/>
      <c r="H46" s="119"/>
      <c r="I46" s="119"/>
      <c r="J46" s="120"/>
      <c r="K46" s="25">
        <v>2195219.4</v>
      </c>
      <c r="L46" s="99">
        <f t="shared" si="2"/>
        <v>2195219.4</v>
      </c>
    </row>
    <row r="47" spans="1:13">
      <c r="A47" s="11" t="e">
        <f t="shared" si="1"/>
        <v>#REF!</v>
      </c>
      <c r="B47" s="30" t="s">
        <v>92</v>
      </c>
      <c r="C47" s="119"/>
      <c r="D47" s="119"/>
      <c r="E47" s="119"/>
      <c r="F47" s="119"/>
      <c r="G47" s="119"/>
      <c r="H47" s="119"/>
      <c r="I47" s="119"/>
      <c r="J47" s="120">
        <v>540000</v>
      </c>
      <c r="K47" s="25"/>
      <c r="L47" s="99">
        <f t="shared" si="2"/>
        <v>540000</v>
      </c>
    </row>
    <row r="48" spans="1:13">
      <c r="A48" s="11" t="e">
        <f t="shared" si="1"/>
        <v>#REF!</v>
      </c>
      <c r="B48" s="29" t="s">
        <v>93</v>
      </c>
      <c r="C48" s="119"/>
      <c r="D48" s="119"/>
      <c r="E48" s="119"/>
      <c r="F48" s="119"/>
      <c r="G48" s="119">
        <f>123900+23600</f>
        <v>147500</v>
      </c>
      <c r="H48" s="119">
        <f>47790+41300</f>
        <v>89090</v>
      </c>
      <c r="I48" s="119">
        <v>20060</v>
      </c>
      <c r="J48" s="120">
        <f>660092+309396</f>
        <v>969488</v>
      </c>
      <c r="K48" s="25"/>
      <c r="L48" s="99">
        <f t="shared" si="2"/>
        <v>1226138</v>
      </c>
    </row>
    <row r="49" spans="1:14">
      <c r="A49" s="11" t="e">
        <f t="shared" si="1"/>
        <v>#REF!</v>
      </c>
      <c r="B49" s="29" t="s">
        <v>95</v>
      </c>
      <c r="C49" s="119"/>
      <c r="D49" s="119"/>
      <c r="E49" s="119"/>
      <c r="F49" s="119"/>
      <c r="G49" s="119"/>
      <c r="H49" s="119">
        <f>210500-J49</f>
        <v>181100</v>
      </c>
      <c r="I49" s="119"/>
      <c r="J49" s="120">
        <v>29400</v>
      </c>
      <c r="K49" s="25"/>
      <c r="L49" s="99">
        <f>+K49+J49+I49+H49</f>
        <v>210500</v>
      </c>
    </row>
    <row r="50" spans="1:14">
      <c r="A50" s="11" t="e">
        <f t="shared" si="1"/>
        <v>#REF!</v>
      </c>
      <c r="B50" s="29" t="s">
        <v>339</v>
      </c>
      <c r="C50" s="119"/>
      <c r="D50" s="119"/>
      <c r="E50" s="119">
        <f>34820+111500</f>
        <v>146320</v>
      </c>
      <c r="F50" s="119"/>
      <c r="G50" s="119"/>
      <c r="H50" s="119"/>
      <c r="I50" s="119"/>
      <c r="J50" s="120"/>
      <c r="K50" s="25"/>
      <c r="L50" s="99">
        <f t="shared" ref="L50:L69" si="3">+K50+J50+I50+H50+G50+F50+E50+D50+C50</f>
        <v>146320</v>
      </c>
    </row>
    <row r="51" spans="1:14">
      <c r="A51" s="11" t="e">
        <f t="shared" si="1"/>
        <v>#REF!</v>
      </c>
      <c r="B51" s="29" t="s">
        <v>462</v>
      </c>
      <c r="C51" s="122"/>
      <c r="D51" s="122"/>
      <c r="E51" s="122"/>
      <c r="F51" s="122"/>
      <c r="G51" s="122"/>
      <c r="H51" s="122"/>
      <c r="I51" s="122"/>
      <c r="J51" s="139"/>
      <c r="K51" s="140">
        <v>86035.26</v>
      </c>
      <c r="L51" s="99">
        <f t="shared" si="3"/>
        <v>86035.26</v>
      </c>
    </row>
    <row r="52" spans="1:14">
      <c r="A52" s="11" t="e">
        <f t="shared" si="1"/>
        <v>#REF!</v>
      </c>
      <c r="B52" s="29" t="s">
        <v>274</v>
      </c>
      <c r="C52" s="25"/>
      <c r="D52" s="25"/>
      <c r="E52" s="25"/>
      <c r="F52" s="25">
        <v>57582</v>
      </c>
      <c r="G52" s="25"/>
      <c r="H52" s="25"/>
      <c r="I52" s="25"/>
      <c r="J52" s="25"/>
      <c r="K52" s="25"/>
      <c r="L52" s="99">
        <f t="shared" si="3"/>
        <v>57582</v>
      </c>
    </row>
    <row r="53" spans="1:14">
      <c r="A53" s="11" t="e">
        <f t="shared" si="1"/>
        <v>#REF!</v>
      </c>
      <c r="B53" s="28" t="s">
        <v>96</v>
      </c>
      <c r="C53" s="25"/>
      <c r="D53" s="25"/>
      <c r="E53" s="25"/>
      <c r="F53" s="25"/>
      <c r="G53" s="25"/>
      <c r="H53" s="25">
        <v>12413</v>
      </c>
      <c r="I53" s="25"/>
      <c r="J53" s="25"/>
      <c r="K53" s="25"/>
      <c r="L53" s="99">
        <f t="shared" si="3"/>
        <v>12413</v>
      </c>
    </row>
    <row r="54" spans="1:14" ht="24.75">
      <c r="A54" s="11"/>
      <c r="B54" s="28" t="s">
        <v>604</v>
      </c>
      <c r="C54" s="25"/>
      <c r="D54" s="25"/>
      <c r="E54" s="25"/>
      <c r="F54" s="25"/>
      <c r="G54" s="25"/>
      <c r="H54" s="25"/>
      <c r="I54" s="25"/>
      <c r="J54" s="25"/>
      <c r="K54" s="25">
        <v>104430</v>
      </c>
      <c r="L54" s="99">
        <f t="shared" si="3"/>
        <v>104430</v>
      </c>
    </row>
    <row r="55" spans="1:14">
      <c r="A55" s="11" t="e">
        <f>+A53+1</f>
        <v>#REF!</v>
      </c>
      <c r="B55" s="30" t="s">
        <v>97</v>
      </c>
      <c r="C55" s="25"/>
      <c r="D55" s="25"/>
      <c r="E55" s="25"/>
      <c r="F55" s="25"/>
      <c r="G55" s="25"/>
      <c r="H55" s="25"/>
      <c r="I55" s="25">
        <v>164000</v>
      </c>
      <c r="J55" s="25">
        <v>243600</v>
      </c>
      <c r="K55" s="25"/>
      <c r="L55" s="99">
        <f t="shared" si="3"/>
        <v>407600</v>
      </c>
    </row>
    <row r="56" spans="1:14">
      <c r="A56" s="11" t="e">
        <f t="shared" si="1"/>
        <v>#REF!</v>
      </c>
      <c r="B56" s="30" t="s">
        <v>98</v>
      </c>
      <c r="C56" s="25"/>
      <c r="D56" s="25"/>
      <c r="E56" s="25"/>
      <c r="F56" s="25"/>
      <c r="G56" s="25"/>
      <c r="H56" s="25"/>
      <c r="I56" s="25"/>
      <c r="J56" s="25">
        <f>328748+6149.18</f>
        <v>334897.18</v>
      </c>
      <c r="K56" s="25"/>
      <c r="L56" s="99">
        <f t="shared" si="3"/>
        <v>334897.18</v>
      </c>
    </row>
    <row r="57" spans="1:14">
      <c r="A57" s="11" t="e">
        <f t="shared" si="1"/>
        <v>#REF!</v>
      </c>
      <c r="B57" s="30" t="s">
        <v>100</v>
      </c>
      <c r="C57" s="25"/>
      <c r="D57" s="25">
        <v>29500</v>
      </c>
      <c r="E57" s="25"/>
      <c r="F57" s="25"/>
      <c r="G57" s="25"/>
      <c r="H57" s="25"/>
      <c r="I57" s="25"/>
      <c r="J57" s="25"/>
      <c r="K57" s="25"/>
      <c r="L57" s="99">
        <f t="shared" si="3"/>
        <v>29500</v>
      </c>
    </row>
    <row r="58" spans="1:14">
      <c r="A58" s="11" t="e">
        <f t="shared" si="1"/>
        <v>#REF!</v>
      </c>
      <c r="B58" s="27" t="s">
        <v>406</v>
      </c>
      <c r="C58" s="25"/>
      <c r="D58" s="25"/>
      <c r="E58" s="25"/>
      <c r="F58" s="25"/>
      <c r="G58" s="25"/>
      <c r="H58" s="25"/>
      <c r="I58" s="25"/>
      <c r="J58" s="25"/>
      <c r="K58" s="25">
        <v>1162406.79</v>
      </c>
      <c r="L58" s="99">
        <f t="shared" si="3"/>
        <v>1162406.79</v>
      </c>
    </row>
    <row r="59" spans="1:14">
      <c r="A59" s="11" t="e">
        <f t="shared" si="1"/>
        <v>#REF!</v>
      </c>
      <c r="B59" s="26" t="s">
        <v>101</v>
      </c>
      <c r="C59" s="25"/>
      <c r="D59" s="25"/>
      <c r="E59" s="25"/>
      <c r="F59" s="25">
        <v>77739</v>
      </c>
      <c r="G59" s="25"/>
      <c r="H59" s="25"/>
      <c r="I59" s="25">
        <v>29511.8</v>
      </c>
      <c r="J59" s="25"/>
      <c r="K59" s="25"/>
      <c r="L59" s="99">
        <f t="shared" si="3"/>
        <v>107250.8</v>
      </c>
      <c r="N59" s="34"/>
    </row>
    <row r="60" spans="1:14">
      <c r="A60" s="11" t="e">
        <f t="shared" si="1"/>
        <v>#REF!</v>
      </c>
      <c r="B60" s="26" t="s">
        <v>555</v>
      </c>
      <c r="C60" s="25"/>
      <c r="D60" s="25"/>
      <c r="E60" s="25"/>
      <c r="F60" s="25"/>
      <c r="G60" s="25"/>
      <c r="H60" s="25"/>
      <c r="I60" s="25"/>
      <c r="J60" s="63"/>
      <c r="K60" s="25">
        <v>121540</v>
      </c>
      <c r="L60" s="99">
        <f t="shared" si="3"/>
        <v>121540</v>
      </c>
      <c r="N60" s="34"/>
    </row>
    <row r="61" spans="1:14">
      <c r="A61" s="11" t="e">
        <f t="shared" si="1"/>
        <v>#REF!</v>
      </c>
      <c r="B61" s="27" t="s">
        <v>102</v>
      </c>
      <c r="C61" s="25"/>
      <c r="D61" s="25"/>
      <c r="E61" s="25"/>
      <c r="F61" s="25"/>
      <c r="G61" s="25">
        <v>219204.11</v>
      </c>
      <c r="H61" s="25">
        <v>343014.2</v>
      </c>
      <c r="I61" s="25"/>
      <c r="J61" s="63"/>
      <c r="K61" s="25"/>
      <c r="L61" s="99">
        <f t="shared" si="3"/>
        <v>562218.31000000006</v>
      </c>
      <c r="N61" s="34"/>
    </row>
    <row r="62" spans="1:14">
      <c r="A62" s="11" t="e">
        <f t="shared" si="1"/>
        <v>#REF!</v>
      </c>
      <c r="B62" s="29" t="s">
        <v>407</v>
      </c>
      <c r="C62" s="25"/>
      <c r="D62" s="25"/>
      <c r="E62" s="25"/>
      <c r="F62" s="25"/>
      <c r="G62" s="25"/>
      <c r="H62" s="25"/>
      <c r="I62" s="25"/>
      <c r="J62" s="63">
        <v>33256.51</v>
      </c>
      <c r="K62" s="25"/>
      <c r="L62" s="99">
        <f t="shared" si="3"/>
        <v>33256.51</v>
      </c>
    </row>
    <row r="63" spans="1:14">
      <c r="A63" s="11" t="e">
        <f t="shared" si="1"/>
        <v>#REF!</v>
      </c>
      <c r="B63" s="29" t="s">
        <v>556</v>
      </c>
      <c r="C63" s="25"/>
      <c r="D63" s="25"/>
      <c r="E63" s="25"/>
      <c r="F63" s="25"/>
      <c r="G63" s="25"/>
      <c r="H63" s="25"/>
      <c r="I63" s="25"/>
      <c r="J63" s="63"/>
      <c r="K63" s="25">
        <v>1779980.83</v>
      </c>
      <c r="L63" s="99">
        <f t="shared" si="3"/>
        <v>1779980.83</v>
      </c>
    </row>
    <row r="64" spans="1:14">
      <c r="A64" s="11" t="e">
        <f t="shared" si="1"/>
        <v>#REF!</v>
      </c>
      <c r="B64" s="30" t="s">
        <v>103</v>
      </c>
      <c r="C64" s="25"/>
      <c r="D64" s="25"/>
      <c r="E64" s="25"/>
      <c r="F64" s="25"/>
      <c r="G64" s="25"/>
      <c r="H64" s="25">
        <v>160239.99</v>
      </c>
      <c r="I64" s="25"/>
      <c r="J64" s="63"/>
      <c r="K64" s="25"/>
      <c r="L64" s="99">
        <f t="shared" si="3"/>
        <v>160239.99</v>
      </c>
      <c r="N64" s="34"/>
    </row>
    <row r="65" spans="1:15">
      <c r="A65" s="11" t="e">
        <f t="shared" si="1"/>
        <v>#REF!</v>
      </c>
      <c r="B65" s="30" t="s">
        <v>461</v>
      </c>
      <c r="C65" s="25"/>
      <c r="D65" s="25"/>
      <c r="E65" s="25"/>
      <c r="F65" s="25"/>
      <c r="G65" s="25"/>
      <c r="H65" s="25"/>
      <c r="I65" s="25"/>
      <c r="J65" s="63"/>
      <c r="K65" s="25">
        <v>1721855</v>
      </c>
      <c r="L65" s="99">
        <f t="shared" si="3"/>
        <v>1721855</v>
      </c>
    </row>
    <row r="66" spans="1:15">
      <c r="A66" s="11" t="e">
        <f t="shared" si="1"/>
        <v>#REF!</v>
      </c>
      <c r="B66" s="29" t="s">
        <v>104</v>
      </c>
      <c r="C66" s="25"/>
      <c r="D66" s="25"/>
      <c r="E66" s="25"/>
      <c r="F66" s="25"/>
      <c r="G66" s="25"/>
      <c r="H66" s="25"/>
      <c r="I66" s="25"/>
      <c r="J66" s="63">
        <v>1990316.39</v>
      </c>
      <c r="K66" s="25"/>
      <c r="L66" s="99">
        <f t="shared" si="3"/>
        <v>1990316.39</v>
      </c>
    </row>
    <row r="67" spans="1:15" ht="36.75" customHeight="1">
      <c r="A67" s="11" t="e">
        <f t="shared" si="1"/>
        <v>#REF!</v>
      </c>
      <c r="B67" s="29" t="s">
        <v>106</v>
      </c>
      <c r="C67" s="25"/>
      <c r="D67" s="25"/>
      <c r="E67" s="25"/>
      <c r="F67" s="25"/>
      <c r="G67" s="25"/>
      <c r="H67" s="25"/>
      <c r="I67" s="25"/>
      <c r="J67" s="63">
        <f>1563260+77290</f>
        <v>1640550</v>
      </c>
      <c r="K67" s="25"/>
      <c r="L67" s="99">
        <f t="shared" si="3"/>
        <v>1640550</v>
      </c>
    </row>
    <row r="68" spans="1:15">
      <c r="A68" s="11" t="e">
        <f t="shared" ref="A68" si="4">+A67+1</f>
        <v>#REF!</v>
      </c>
      <c r="B68" s="29" t="s">
        <v>108</v>
      </c>
      <c r="C68" s="25"/>
      <c r="D68" s="25"/>
      <c r="E68" s="25"/>
      <c r="F68" s="25"/>
      <c r="G68" s="25"/>
      <c r="H68" s="25"/>
      <c r="I68" s="25">
        <v>45650</v>
      </c>
      <c r="J68" s="63"/>
      <c r="K68" s="25"/>
      <c r="L68" s="99">
        <f t="shared" si="3"/>
        <v>45650</v>
      </c>
      <c r="N68" s="34"/>
    </row>
    <row r="69" spans="1:15">
      <c r="A69" s="149" t="s">
        <v>10</v>
      </c>
      <c r="B69" s="150"/>
      <c r="C69" s="23">
        <f>SUM(C6:C53)</f>
        <v>0</v>
      </c>
      <c r="D69" s="23">
        <f>SUM(D6:D68)</f>
        <v>447483.87</v>
      </c>
      <c r="E69" s="23">
        <f>SUM(E6:E53)</f>
        <v>203317.46</v>
      </c>
      <c r="F69" s="23">
        <f t="shared" ref="F69:K69" si="5">SUM(F6:F68)</f>
        <v>282116</v>
      </c>
      <c r="G69" s="23">
        <f t="shared" si="5"/>
        <v>366704.11</v>
      </c>
      <c r="H69" s="23">
        <f t="shared" si="5"/>
        <v>1509506.68</v>
      </c>
      <c r="I69" s="23">
        <f t="shared" si="5"/>
        <v>1038091.77</v>
      </c>
      <c r="J69" s="23">
        <f t="shared" si="5"/>
        <v>17183000.399999999</v>
      </c>
      <c r="K69" s="64">
        <f t="shared" si="5"/>
        <v>21175297.829999998</v>
      </c>
      <c r="L69" s="24">
        <f t="shared" si="3"/>
        <v>42205518.119999997</v>
      </c>
      <c r="M69" s="34"/>
      <c r="N69" s="34"/>
      <c r="O69" s="34"/>
    </row>
    <row r="70" spans="1:15">
      <c r="L70" s="34"/>
    </row>
    <row r="71" spans="1:15">
      <c r="L71" s="34"/>
    </row>
    <row r="73" spans="1:15">
      <c r="K73" s="34"/>
      <c r="L73" s="34"/>
    </row>
  </sheetData>
  <autoFilter ref="A1:L6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8">
    <mergeCell ref="A69:B69"/>
    <mergeCell ref="A1:L1"/>
    <mergeCell ref="A3:L3"/>
    <mergeCell ref="A4:A5"/>
    <mergeCell ref="B4:B5"/>
    <mergeCell ref="L4:L5"/>
    <mergeCell ref="A2:L2"/>
    <mergeCell ref="C4:K4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61"/>
  <sheetViews>
    <sheetView topLeftCell="A241" zoomScale="86" zoomScaleNormal="86" workbookViewId="0">
      <selection activeCell="J254" sqref="J254"/>
    </sheetView>
  </sheetViews>
  <sheetFormatPr baseColWidth="10" defaultRowHeight="15"/>
  <cols>
    <col min="1" max="1" width="15.28515625" customWidth="1"/>
    <col min="2" max="2" width="15.42578125" customWidth="1"/>
    <col min="3" max="3" width="17.42578125" customWidth="1"/>
    <col min="4" max="4" width="26.140625" customWidth="1"/>
    <col min="5" max="5" width="25.42578125" customWidth="1"/>
    <col min="6" max="6" width="19.7109375" customWidth="1"/>
    <col min="8" max="8" width="13.140625" bestFit="1" customWidth="1"/>
    <col min="10" max="10" width="13.140625" bestFit="1" customWidth="1"/>
    <col min="11" max="11" width="16.7109375" customWidth="1"/>
  </cols>
  <sheetData>
    <row r="3" spans="1:6">
      <c r="A3" s="141" t="s">
        <v>17</v>
      </c>
      <c r="B3" s="141"/>
      <c r="C3" s="141"/>
      <c r="D3" s="141"/>
      <c r="E3" s="141"/>
      <c r="F3" s="141"/>
    </row>
    <row r="4" spans="1:6" ht="18.75">
      <c r="A4" s="158" t="s">
        <v>18</v>
      </c>
      <c r="B4" s="158"/>
      <c r="C4" s="158"/>
      <c r="D4" s="158"/>
      <c r="E4" s="158"/>
      <c r="F4" s="158"/>
    </row>
    <row r="5" spans="1:6" ht="18.75">
      <c r="A5" s="158" t="s">
        <v>599</v>
      </c>
      <c r="B5" s="158"/>
      <c r="C5" s="158"/>
      <c r="D5" s="158"/>
      <c r="E5" s="158"/>
      <c r="F5" s="158"/>
    </row>
    <row r="6" spans="1:6" ht="18.75">
      <c r="A6" s="159" t="s">
        <v>533</v>
      </c>
      <c r="B6" s="160"/>
      <c r="C6" s="160"/>
      <c r="D6" s="160"/>
      <c r="E6" s="160"/>
      <c r="F6" s="160"/>
    </row>
    <row r="7" spans="1:6" ht="31.5">
      <c r="A7" s="12" t="s">
        <v>19</v>
      </c>
      <c r="B7" s="13" t="s">
        <v>20</v>
      </c>
      <c r="C7" s="14" t="s">
        <v>21</v>
      </c>
      <c r="D7" s="4" t="s">
        <v>5</v>
      </c>
      <c r="E7" s="12" t="s">
        <v>22</v>
      </c>
      <c r="F7" s="12" t="s">
        <v>23</v>
      </c>
    </row>
    <row r="8" spans="1:6">
      <c r="A8" s="66">
        <v>45845</v>
      </c>
      <c r="B8" s="65">
        <v>1289</v>
      </c>
      <c r="C8" s="66" t="s">
        <v>112</v>
      </c>
      <c r="D8" s="66" t="s">
        <v>113</v>
      </c>
      <c r="E8" s="103" t="s">
        <v>114</v>
      </c>
      <c r="F8" s="89">
        <v>110094</v>
      </c>
    </row>
    <row r="9" spans="1:6">
      <c r="A9" s="66">
        <v>45925</v>
      </c>
      <c r="B9" s="65">
        <v>1290</v>
      </c>
      <c r="C9" s="66" t="s">
        <v>115</v>
      </c>
      <c r="D9" s="66" t="s">
        <v>113</v>
      </c>
      <c r="E9" s="103" t="s">
        <v>114</v>
      </c>
      <c r="F9" s="89">
        <v>110094</v>
      </c>
    </row>
    <row r="10" spans="1:6">
      <c r="A10" s="66">
        <v>45973</v>
      </c>
      <c r="B10" s="65">
        <v>1379</v>
      </c>
      <c r="C10" s="66" t="s">
        <v>341</v>
      </c>
      <c r="D10" s="66" t="s">
        <v>113</v>
      </c>
      <c r="E10" s="103" t="s">
        <v>114</v>
      </c>
      <c r="F10" s="89">
        <v>106318</v>
      </c>
    </row>
    <row r="11" spans="1:6">
      <c r="A11" s="66">
        <v>46048</v>
      </c>
      <c r="B11" s="65">
        <v>26</v>
      </c>
      <c r="C11" s="66" t="s">
        <v>464</v>
      </c>
      <c r="D11" s="66" t="s">
        <v>113</v>
      </c>
      <c r="E11" s="66" t="s">
        <v>114</v>
      </c>
      <c r="F11" s="89">
        <v>106318</v>
      </c>
    </row>
    <row r="12" spans="1:6">
      <c r="A12" s="66">
        <v>46051</v>
      </c>
      <c r="B12" s="65">
        <v>20</v>
      </c>
      <c r="C12" s="66" t="s">
        <v>412</v>
      </c>
      <c r="D12" s="66" t="s">
        <v>113</v>
      </c>
      <c r="E12" s="66" t="s">
        <v>114</v>
      </c>
      <c r="F12" s="89">
        <v>96760</v>
      </c>
    </row>
    <row r="13" spans="1:6">
      <c r="A13" s="66">
        <v>46052</v>
      </c>
      <c r="B13" s="65">
        <v>12</v>
      </c>
      <c r="C13" s="66" t="s">
        <v>288</v>
      </c>
      <c r="D13" s="66" t="s">
        <v>113</v>
      </c>
      <c r="E13" s="66" t="s">
        <v>114</v>
      </c>
      <c r="F13" s="89">
        <v>86966</v>
      </c>
    </row>
    <row r="14" spans="1:6">
      <c r="A14" s="66">
        <v>46055</v>
      </c>
      <c r="B14" s="65">
        <v>36</v>
      </c>
      <c r="C14" s="66" t="s">
        <v>465</v>
      </c>
      <c r="D14" s="66" t="s">
        <v>113</v>
      </c>
      <c r="E14" s="66" t="s">
        <v>114</v>
      </c>
      <c r="F14" s="89">
        <v>92276</v>
      </c>
    </row>
    <row r="15" spans="1:6">
      <c r="A15" s="66">
        <v>45106</v>
      </c>
      <c r="B15" s="65" t="s">
        <v>118</v>
      </c>
      <c r="C15" s="19" t="s">
        <v>119</v>
      </c>
      <c r="D15" s="67" t="s">
        <v>44</v>
      </c>
      <c r="E15" s="19" t="s">
        <v>120</v>
      </c>
      <c r="F15" s="89">
        <v>99857.5</v>
      </c>
    </row>
    <row r="16" spans="1:6" ht="30">
      <c r="A16" s="66">
        <v>45043</v>
      </c>
      <c r="B16" s="65">
        <v>4516</v>
      </c>
      <c r="C16" s="66" t="s">
        <v>116</v>
      </c>
      <c r="D16" s="66" t="s">
        <v>46</v>
      </c>
      <c r="E16" s="103" t="s">
        <v>117</v>
      </c>
      <c r="F16" s="89">
        <v>140000</v>
      </c>
    </row>
    <row r="17" spans="1:6">
      <c r="A17" s="66">
        <v>45723</v>
      </c>
      <c r="B17" s="68" t="s">
        <v>131</v>
      </c>
      <c r="C17" s="19" t="s">
        <v>132</v>
      </c>
      <c r="D17" s="67" t="s">
        <v>133</v>
      </c>
      <c r="E17" s="19" t="s">
        <v>134</v>
      </c>
      <c r="F17" s="89">
        <v>560547.19999999995</v>
      </c>
    </row>
    <row r="18" spans="1:6" ht="30">
      <c r="A18" s="66">
        <v>45749</v>
      </c>
      <c r="B18" s="68" t="s">
        <v>135</v>
      </c>
      <c r="C18" s="19" t="s">
        <v>136</v>
      </c>
      <c r="D18" s="67" t="s">
        <v>133</v>
      </c>
      <c r="E18" s="19" t="s">
        <v>137</v>
      </c>
      <c r="F18" s="89">
        <v>344148.5</v>
      </c>
    </row>
    <row r="19" spans="1:6" ht="30">
      <c r="A19" s="66">
        <v>45757</v>
      </c>
      <c r="B19" s="68" t="s">
        <v>138</v>
      </c>
      <c r="C19" s="19" t="s">
        <v>139</v>
      </c>
      <c r="D19" s="67" t="s">
        <v>133</v>
      </c>
      <c r="E19" s="19" t="s">
        <v>140</v>
      </c>
      <c r="F19" s="89">
        <v>253750</v>
      </c>
    </row>
    <row r="20" spans="1:6" ht="30">
      <c r="A20" s="66">
        <v>45791</v>
      </c>
      <c r="B20" s="68" t="s">
        <v>141</v>
      </c>
      <c r="C20" s="19" t="s">
        <v>142</v>
      </c>
      <c r="D20" s="67" t="s">
        <v>133</v>
      </c>
      <c r="E20" s="19" t="s">
        <v>137</v>
      </c>
      <c r="F20" s="89">
        <v>220269.3</v>
      </c>
    </row>
    <row r="21" spans="1:6">
      <c r="A21" s="66">
        <v>45842</v>
      </c>
      <c r="B21" s="68" t="s">
        <v>143</v>
      </c>
      <c r="C21" s="19" t="s">
        <v>144</v>
      </c>
      <c r="D21" s="67" t="s">
        <v>133</v>
      </c>
      <c r="E21" s="19" t="s">
        <v>134</v>
      </c>
      <c r="F21" s="89">
        <v>441379</v>
      </c>
    </row>
    <row r="22" spans="1:6">
      <c r="A22" s="66">
        <v>45856</v>
      </c>
      <c r="B22" s="68" t="s">
        <v>145</v>
      </c>
      <c r="C22" s="19" t="s">
        <v>146</v>
      </c>
      <c r="D22" s="67" t="s">
        <v>133</v>
      </c>
      <c r="E22" s="19" t="s">
        <v>134</v>
      </c>
      <c r="F22" s="89">
        <v>175053</v>
      </c>
    </row>
    <row r="23" spans="1:6">
      <c r="A23" s="66">
        <v>45890</v>
      </c>
      <c r="B23" s="68" t="s">
        <v>147</v>
      </c>
      <c r="C23" s="19" t="s">
        <v>148</v>
      </c>
      <c r="D23" s="67" t="s">
        <v>133</v>
      </c>
      <c r="E23" s="19" t="s">
        <v>94</v>
      </c>
      <c r="F23" s="89">
        <v>37170</v>
      </c>
    </row>
    <row r="24" spans="1:6">
      <c r="A24" s="66">
        <v>45898</v>
      </c>
      <c r="B24" s="68"/>
      <c r="C24" s="19" t="s">
        <v>149</v>
      </c>
      <c r="D24" s="67" t="s">
        <v>133</v>
      </c>
      <c r="E24" s="19" t="s">
        <v>94</v>
      </c>
      <c r="F24" s="89">
        <v>333292.90000000002</v>
      </c>
    </row>
    <row r="25" spans="1:6">
      <c r="A25" s="66">
        <v>45911</v>
      </c>
      <c r="B25" s="68" t="s">
        <v>150</v>
      </c>
      <c r="C25" s="19" t="s">
        <v>151</v>
      </c>
      <c r="D25" s="67" t="s">
        <v>133</v>
      </c>
      <c r="E25" s="19" t="s">
        <v>134</v>
      </c>
      <c r="F25" s="89">
        <v>67578.600000000006</v>
      </c>
    </row>
    <row r="26" spans="1:6" ht="30">
      <c r="A26" s="66">
        <v>45938</v>
      </c>
      <c r="B26" s="68" t="s">
        <v>152</v>
      </c>
      <c r="C26" s="19" t="s">
        <v>153</v>
      </c>
      <c r="D26" s="67" t="s">
        <v>133</v>
      </c>
      <c r="E26" s="19" t="s">
        <v>137</v>
      </c>
      <c r="F26" s="89">
        <v>117126.8</v>
      </c>
    </row>
    <row r="27" spans="1:6">
      <c r="A27" s="66">
        <v>45938</v>
      </c>
      <c r="B27" s="68" t="s">
        <v>154</v>
      </c>
      <c r="C27" s="19" t="s">
        <v>155</v>
      </c>
      <c r="D27" s="67" t="s">
        <v>133</v>
      </c>
      <c r="E27" s="19" t="s">
        <v>57</v>
      </c>
      <c r="F27" s="89">
        <v>17000</v>
      </c>
    </row>
    <row r="28" spans="1:6" ht="30">
      <c r="A28" s="66">
        <v>45929</v>
      </c>
      <c r="B28" s="68" t="s">
        <v>121</v>
      </c>
      <c r="C28" s="19" t="s">
        <v>122</v>
      </c>
      <c r="D28" s="67" t="s">
        <v>51</v>
      </c>
      <c r="E28" s="19" t="s">
        <v>123</v>
      </c>
      <c r="F28" s="89">
        <v>255706</v>
      </c>
    </row>
    <row r="29" spans="1:6">
      <c r="A29" s="66">
        <v>44299</v>
      </c>
      <c r="B29" s="68" t="s">
        <v>128</v>
      </c>
      <c r="C29" s="19" t="s">
        <v>129</v>
      </c>
      <c r="D29" s="67" t="s">
        <v>127</v>
      </c>
      <c r="E29" s="19" t="s">
        <v>130</v>
      </c>
      <c r="F29" s="89">
        <v>124327</v>
      </c>
    </row>
    <row r="30" spans="1:6">
      <c r="A30" s="66">
        <v>45625</v>
      </c>
      <c r="B30" s="68" t="s">
        <v>124</v>
      </c>
      <c r="C30" s="19" t="s">
        <v>125</v>
      </c>
      <c r="D30" s="67" t="s">
        <v>126</v>
      </c>
      <c r="E30" s="19" t="s">
        <v>45</v>
      </c>
      <c r="F30" s="89">
        <v>165200</v>
      </c>
    </row>
    <row r="31" spans="1:6">
      <c r="A31" s="66">
        <v>46149</v>
      </c>
      <c r="B31" s="68" t="s">
        <v>557</v>
      </c>
      <c r="C31" s="19" t="s">
        <v>559</v>
      </c>
      <c r="D31" s="67" t="s">
        <v>466</v>
      </c>
      <c r="E31" s="104" t="s">
        <v>55</v>
      </c>
      <c r="F31" s="89">
        <v>79999</v>
      </c>
    </row>
    <row r="32" spans="1:6">
      <c r="A32" s="66">
        <v>46167</v>
      </c>
      <c r="B32" s="68" t="s">
        <v>558</v>
      </c>
      <c r="C32" s="19" t="s">
        <v>560</v>
      </c>
      <c r="D32" s="67" t="s">
        <v>466</v>
      </c>
      <c r="E32" s="104" t="s">
        <v>55</v>
      </c>
      <c r="F32" s="89">
        <v>808765.08</v>
      </c>
    </row>
    <row r="33" spans="1:6">
      <c r="A33" s="66">
        <v>46051</v>
      </c>
      <c r="B33" s="68" t="s">
        <v>468</v>
      </c>
      <c r="C33" s="19" t="s">
        <v>469</v>
      </c>
      <c r="D33" s="67" t="s">
        <v>457</v>
      </c>
      <c r="E33" s="104" t="s">
        <v>55</v>
      </c>
      <c r="F33" s="89">
        <v>2860</v>
      </c>
    </row>
    <row r="34" spans="1:6">
      <c r="A34" s="66">
        <v>46036</v>
      </c>
      <c r="B34" s="69">
        <v>9</v>
      </c>
      <c r="C34" s="67" t="s">
        <v>470</v>
      </c>
      <c r="D34" s="67" t="s">
        <v>456</v>
      </c>
      <c r="E34" s="104" t="s">
        <v>471</v>
      </c>
      <c r="F34" s="89">
        <v>2230200</v>
      </c>
    </row>
    <row r="35" spans="1:6">
      <c r="A35" s="88">
        <v>45720</v>
      </c>
      <c r="B35" s="68" t="s">
        <v>156</v>
      </c>
      <c r="C35" s="19" t="s">
        <v>157</v>
      </c>
      <c r="D35" s="67" t="s">
        <v>158</v>
      </c>
      <c r="E35" s="19" t="s">
        <v>57</v>
      </c>
      <c r="F35" s="89">
        <v>143975</v>
      </c>
    </row>
    <row r="36" spans="1:6">
      <c r="A36" s="88">
        <v>45757</v>
      </c>
      <c r="B36" s="68" t="s">
        <v>159</v>
      </c>
      <c r="C36" s="19" t="s">
        <v>160</v>
      </c>
      <c r="D36" s="67" t="s">
        <v>158</v>
      </c>
      <c r="E36" s="19" t="s">
        <v>57</v>
      </c>
      <c r="F36" s="89">
        <v>58650</v>
      </c>
    </row>
    <row r="37" spans="1:6">
      <c r="A37" s="88">
        <v>45761</v>
      </c>
      <c r="B37" s="68" t="s">
        <v>161</v>
      </c>
      <c r="C37" s="19" t="s">
        <v>142</v>
      </c>
      <c r="D37" s="67" t="s">
        <v>158</v>
      </c>
      <c r="E37" s="19" t="s">
        <v>57</v>
      </c>
      <c r="F37" s="89">
        <v>52777.5</v>
      </c>
    </row>
    <row r="38" spans="1:6">
      <c r="A38" s="88">
        <v>45770</v>
      </c>
      <c r="B38" s="68" t="s">
        <v>162</v>
      </c>
      <c r="C38" s="19" t="s">
        <v>163</v>
      </c>
      <c r="D38" s="67" t="s">
        <v>158</v>
      </c>
      <c r="E38" s="19" t="s">
        <v>57</v>
      </c>
      <c r="F38" s="89">
        <v>16535</v>
      </c>
    </row>
    <row r="39" spans="1:6" ht="30">
      <c r="A39" s="105">
        <v>46113</v>
      </c>
      <c r="B39" s="86" t="s">
        <v>585</v>
      </c>
      <c r="C39" s="87" t="s">
        <v>586</v>
      </c>
      <c r="D39" s="67" t="s">
        <v>458</v>
      </c>
      <c r="E39" s="19" t="s">
        <v>472</v>
      </c>
      <c r="F39" s="89">
        <v>5200</v>
      </c>
    </row>
    <row r="40" spans="1:6" ht="30">
      <c r="A40" s="88">
        <v>45638</v>
      </c>
      <c r="B40" s="68"/>
      <c r="C40" s="19" t="s">
        <v>164</v>
      </c>
      <c r="D40" s="67" t="s">
        <v>165</v>
      </c>
      <c r="E40" s="19" t="s">
        <v>55</v>
      </c>
      <c r="F40" s="89">
        <v>37458.300000000003</v>
      </c>
    </row>
    <row r="41" spans="1:6" ht="30">
      <c r="A41" s="88">
        <v>45785</v>
      </c>
      <c r="B41" s="68" t="s">
        <v>167</v>
      </c>
      <c r="C41" s="19" t="s">
        <v>168</v>
      </c>
      <c r="D41" s="67" t="s">
        <v>165</v>
      </c>
      <c r="E41" s="19" t="s">
        <v>55</v>
      </c>
      <c r="F41" s="89">
        <v>344184.16</v>
      </c>
    </row>
    <row r="42" spans="1:6" ht="30">
      <c r="A42" s="94">
        <v>45669</v>
      </c>
      <c r="B42" s="68"/>
      <c r="C42" s="19" t="s">
        <v>166</v>
      </c>
      <c r="D42" s="67" t="s">
        <v>165</v>
      </c>
      <c r="E42" s="19" t="s">
        <v>55</v>
      </c>
      <c r="F42" s="89">
        <v>48309.2</v>
      </c>
    </row>
    <row r="43" spans="1:6" ht="30">
      <c r="A43" s="88">
        <v>45804</v>
      </c>
      <c r="B43" s="68" t="s">
        <v>169</v>
      </c>
      <c r="C43" s="19" t="s">
        <v>170</v>
      </c>
      <c r="D43" s="67" t="s">
        <v>165</v>
      </c>
      <c r="E43" s="19" t="s">
        <v>55</v>
      </c>
      <c r="F43" s="89">
        <v>437557.35</v>
      </c>
    </row>
    <row r="44" spans="1:6" ht="30">
      <c r="A44" s="88">
        <v>45840</v>
      </c>
      <c r="B44" s="68" t="s">
        <v>171</v>
      </c>
      <c r="C44" s="19" t="s">
        <v>172</v>
      </c>
      <c r="D44" s="67" t="s">
        <v>165</v>
      </c>
      <c r="E44" s="19" t="s">
        <v>55</v>
      </c>
      <c r="F44" s="89">
        <v>396828.93</v>
      </c>
    </row>
    <row r="45" spans="1:6" ht="30">
      <c r="A45" s="88">
        <v>45980</v>
      </c>
      <c r="B45" s="68" t="s">
        <v>473</v>
      </c>
      <c r="C45" s="19" t="s">
        <v>342</v>
      </c>
      <c r="D45" s="67" t="s">
        <v>165</v>
      </c>
      <c r="E45" s="19" t="s">
        <v>55</v>
      </c>
      <c r="F45" s="89">
        <v>43670.1</v>
      </c>
    </row>
    <row r="46" spans="1:6" ht="30">
      <c r="A46" s="88">
        <v>45993</v>
      </c>
      <c r="B46" s="68" t="s">
        <v>474</v>
      </c>
      <c r="C46" s="19" t="s">
        <v>444</v>
      </c>
      <c r="D46" s="67" t="s">
        <v>165</v>
      </c>
      <c r="E46" s="19" t="s">
        <v>55</v>
      </c>
      <c r="F46" s="89">
        <v>751718.08</v>
      </c>
    </row>
    <row r="47" spans="1:6">
      <c r="A47" s="88">
        <v>44999</v>
      </c>
      <c r="B47" s="68" t="s">
        <v>182</v>
      </c>
      <c r="C47" s="19" t="s">
        <v>183</v>
      </c>
      <c r="D47" s="67" t="s">
        <v>184</v>
      </c>
      <c r="E47" s="19" t="s">
        <v>185</v>
      </c>
      <c r="F47" s="89">
        <v>34511.99</v>
      </c>
    </row>
    <row r="48" spans="1:6">
      <c r="A48" s="88">
        <v>45870</v>
      </c>
      <c r="B48" s="68" t="s">
        <v>408</v>
      </c>
      <c r="C48" s="19" t="s">
        <v>410</v>
      </c>
      <c r="D48" s="67" t="s">
        <v>405</v>
      </c>
      <c r="E48" s="19" t="s">
        <v>65</v>
      </c>
      <c r="F48" s="89">
        <v>866960</v>
      </c>
    </row>
    <row r="49" spans="1:6">
      <c r="A49" s="88">
        <v>46035</v>
      </c>
      <c r="B49" s="68" t="s">
        <v>409</v>
      </c>
      <c r="C49" s="19" t="s">
        <v>411</v>
      </c>
      <c r="D49" s="67" t="s">
        <v>405</v>
      </c>
      <c r="E49" s="19" t="s">
        <v>65</v>
      </c>
      <c r="F49" s="89">
        <v>996234</v>
      </c>
    </row>
    <row r="50" spans="1:6">
      <c r="A50" s="66">
        <v>46079</v>
      </c>
      <c r="B50" s="69">
        <v>84</v>
      </c>
      <c r="C50" s="33" t="s">
        <v>354</v>
      </c>
      <c r="D50" s="67" t="s">
        <v>61</v>
      </c>
      <c r="E50" s="19" t="s">
        <v>57</v>
      </c>
      <c r="F50" s="89">
        <v>640300</v>
      </c>
    </row>
    <row r="51" spans="1:6">
      <c r="A51" s="66">
        <v>46148</v>
      </c>
      <c r="B51" s="69">
        <v>110</v>
      </c>
      <c r="C51" s="33" t="s">
        <v>318</v>
      </c>
      <c r="D51" s="67" t="s">
        <v>61</v>
      </c>
      <c r="E51" s="19" t="s">
        <v>57</v>
      </c>
      <c r="F51" s="89">
        <v>173320.2</v>
      </c>
    </row>
    <row r="52" spans="1:6">
      <c r="A52" s="66">
        <v>45804</v>
      </c>
      <c r="B52" s="69">
        <v>8045</v>
      </c>
      <c r="C52" s="33" t="s">
        <v>441</v>
      </c>
      <c r="D52" s="67" t="s">
        <v>62</v>
      </c>
      <c r="E52" s="19" t="s">
        <v>65</v>
      </c>
      <c r="F52" s="89">
        <v>418811.96</v>
      </c>
    </row>
    <row r="53" spans="1:6">
      <c r="A53" s="88">
        <v>45853</v>
      </c>
      <c r="B53" s="68" t="s">
        <v>173</v>
      </c>
      <c r="C53" s="19" t="s">
        <v>174</v>
      </c>
      <c r="D53" s="67" t="s">
        <v>62</v>
      </c>
      <c r="E53" s="19" t="s">
        <v>65</v>
      </c>
      <c r="F53" s="89">
        <v>161988.04</v>
      </c>
    </row>
    <row r="54" spans="1:6">
      <c r="A54" s="88">
        <v>45841</v>
      </c>
      <c r="B54" s="68" t="s">
        <v>176</v>
      </c>
      <c r="C54" s="19" t="s">
        <v>177</v>
      </c>
      <c r="D54" s="67" t="s">
        <v>62</v>
      </c>
      <c r="E54" s="19" t="s">
        <v>45</v>
      </c>
      <c r="F54" s="89">
        <v>686684.34</v>
      </c>
    </row>
    <row r="55" spans="1:6">
      <c r="A55" s="88">
        <v>45887</v>
      </c>
      <c r="B55" s="68" t="s">
        <v>179</v>
      </c>
      <c r="C55" s="19" t="s">
        <v>376</v>
      </c>
      <c r="D55" s="67" t="s">
        <v>62</v>
      </c>
      <c r="E55" s="19" t="s">
        <v>45</v>
      </c>
      <c r="F55" s="89">
        <v>597471</v>
      </c>
    </row>
    <row r="56" spans="1:6">
      <c r="A56" s="88">
        <v>45952</v>
      </c>
      <c r="B56" s="68" t="s">
        <v>180</v>
      </c>
      <c r="C56" s="19" t="s">
        <v>181</v>
      </c>
      <c r="D56" s="67" t="s">
        <v>62</v>
      </c>
      <c r="E56" s="19" t="s">
        <v>45</v>
      </c>
      <c r="F56" s="89">
        <v>442682.96</v>
      </c>
    </row>
    <row r="57" spans="1:6">
      <c r="A57" s="88">
        <v>45994</v>
      </c>
      <c r="B57" s="68" t="s">
        <v>442</v>
      </c>
      <c r="C57" s="19" t="s">
        <v>443</v>
      </c>
      <c r="D57" s="67" t="s">
        <v>62</v>
      </c>
      <c r="E57" s="19" t="s">
        <v>65</v>
      </c>
      <c r="F57" s="89">
        <v>37111</v>
      </c>
    </row>
    <row r="58" spans="1:6">
      <c r="A58" s="88">
        <v>43109</v>
      </c>
      <c r="B58" s="65">
        <v>2614</v>
      </c>
      <c r="C58" s="19"/>
      <c r="D58" s="70" t="s">
        <v>186</v>
      </c>
      <c r="E58" s="19" t="s">
        <v>189</v>
      </c>
      <c r="F58" s="89">
        <v>1048.2</v>
      </c>
    </row>
    <row r="59" spans="1:6">
      <c r="A59" s="88">
        <v>43181</v>
      </c>
      <c r="B59" s="65">
        <v>1819</v>
      </c>
      <c r="C59" s="19"/>
      <c r="D59" s="70" t="s">
        <v>186</v>
      </c>
      <c r="E59" s="19" t="s">
        <v>187</v>
      </c>
      <c r="F59" s="89">
        <v>685</v>
      </c>
    </row>
    <row r="60" spans="1:6">
      <c r="A60" s="88">
        <v>43223</v>
      </c>
      <c r="B60" s="65">
        <v>1952</v>
      </c>
      <c r="C60" s="19"/>
      <c r="D60" s="70" t="s">
        <v>186</v>
      </c>
      <c r="E60" s="19" t="s">
        <v>188</v>
      </c>
      <c r="F60" s="89">
        <v>942.5</v>
      </c>
    </row>
    <row r="61" spans="1:6">
      <c r="A61" s="88">
        <v>43228</v>
      </c>
      <c r="B61" s="65"/>
      <c r="C61" s="19"/>
      <c r="D61" s="70" t="s">
        <v>186</v>
      </c>
      <c r="E61" s="19" t="s">
        <v>189</v>
      </c>
      <c r="F61" s="89">
        <v>600</v>
      </c>
    </row>
    <row r="62" spans="1:6">
      <c r="A62" s="88">
        <v>43260</v>
      </c>
      <c r="B62" s="65">
        <v>2182</v>
      </c>
      <c r="C62" s="19"/>
      <c r="D62" s="70" t="s">
        <v>186</v>
      </c>
      <c r="E62" s="19" t="s">
        <v>190</v>
      </c>
      <c r="F62" s="89">
        <v>4050</v>
      </c>
    </row>
    <row r="63" spans="1:6">
      <c r="A63" s="88">
        <v>43264</v>
      </c>
      <c r="B63" s="65"/>
      <c r="C63" s="19"/>
      <c r="D63" s="70" t="s">
        <v>186</v>
      </c>
      <c r="E63" s="19" t="s">
        <v>191</v>
      </c>
      <c r="F63" s="89">
        <v>2500</v>
      </c>
    </row>
    <row r="64" spans="1:6">
      <c r="A64" s="88">
        <v>43299</v>
      </c>
      <c r="B64" s="65"/>
      <c r="C64" s="19"/>
      <c r="D64" s="70" t="s">
        <v>186</v>
      </c>
      <c r="E64" s="19" t="s">
        <v>192</v>
      </c>
      <c r="F64" s="89">
        <v>4395</v>
      </c>
    </row>
    <row r="65" spans="1:6">
      <c r="A65" s="88">
        <v>43304</v>
      </c>
      <c r="B65" s="65">
        <v>2168</v>
      </c>
      <c r="C65" s="19"/>
      <c r="D65" s="70" t="s">
        <v>186</v>
      </c>
      <c r="E65" s="19" t="s">
        <v>192</v>
      </c>
      <c r="F65" s="89">
        <v>640</v>
      </c>
    </row>
    <row r="66" spans="1:6">
      <c r="A66" s="88">
        <v>43304</v>
      </c>
      <c r="B66" s="65"/>
      <c r="C66" s="19"/>
      <c r="D66" s="70" t="s">
        <v>186</v>
      </c>
      <c r="E66" s="19" t="s">
        <v>192</v>
      </c>
      <c r="F66" s="89">
        <v>1500</v>
      </c>
    </row>
    <row r="67" spans="1:6">
      <c r="A67" s="88">
        <v>43304</v>
      </c>
      <c r="B67" s="65"/>
      <c r="C67" s="19"/>
      <c r="D67" s="70" t="s">
        <v>186</v>
      </c>
      <c r="E67" s="19" t="s">
        <v>192</v>
      </c>
      <c r="F67" s="89">
        <v>640</v>
      </c>
    </row>
    <row r="68" spans="1:6">
      <c r="A68" s="88">
        <v>43314</v>
      </c>
      <c r="B68" s="65">
        <v>2221</v>
      </c>
      <c r="C68" s="19"/>
      <c r="D68" s="70" t="s">
        <v>186</v>
      </c>
      <c r="E68" s="19" t="s">
        <v>192</v>
      </c>
      <c r="F68" s="89">
        <v>1400</v>
      </c>
    </row>
    <row r="69" spans="1:6">
      <c r="A69" s="66">
        <v>43327</v>
      </c>
      <c r="B69" s="69">
        <v>2240</v>
      </c>
      <c r="C69" s="33"/>
      <c r="D69" s="67" t="s">
        <v>186</v>
      </c>
      <c r="E69" s="33" t="s">
        <v>192</v>
      </c>
      <c r="F69" s="92">
        <v>450</v>
      </c>
    </row>
    <row r="70" spans="1:6">
      <c r="A70" s="66">
        <v>43327</v>
      </c>
      <c r="B70" s="69"/>
      <c r="C70" s="33"/>
      <c r="D70" s="67" t="s">
        <v>186</v>
      </c>
      <c r="E70" s="33" t="s">
        <v>192</v>
      </c>
      <c r="F70" s="92">
        <v>3000</v>
      </c>
    </row>
    <row r="71" spans="1:6">
      <c r="A71" s="66">
        <v>43327</v>
      </c>
      <c r="B71" s="69">
        <v>2243</v>
      </c>
      <c r="C71" s="33"/>
      <c r="D71" s="67" t="s">
        <v>186</v>
      </c>
      <c r="E71" s="33" t="s">
        <v>192</v>
      </c>
      <c r="F71" s="92">
        <v>5250</v>
      </c>
    </row>
    <row r="72" spans="1:6">
      <c r="A72" s="66">
        <v>43327</v>
      </c>
      <c r="B72" s="69">
        <v>2244</v>
      </c>
      <c r="C72" s="33"/>
      <c r="D72" s="67" t="s">
        <v>186</v>
      </c>
      <c r="E72" s="33" t="s">
        <v>192</v>
      </c>
      <c r="F72" s="92">
        <v>7500</v>
      </c>
    </row>
    <row r="73" spans="1:6">
      <c r="A73" s="66">
        <v>43333</v>
      </c>
      <c r="B73" s="69">
        <v>2257</v>
      </c>
      <c r="C73" s="33"/>
      <c r="D73" s="67" t="s">
        <v>186</v>
      </c>
      <c r="E73" s="33" t="s">
        <v>192</v>
      </c>
      <c r="F73" s="92">
        <v>2700</v>
      </c>
    </row>
    <row r="74" spans="1:6">
      <c r="A74" s="88">
        <v>43333</v>
      </c>
      <c r="B74" s="65">
        <v>2249</v>
      </c>
      <c r="C74" s="19"/>
      <c r="D74" s="70" t="s">
        <v>186</v>
      </c>
      <c r="E74" s="19" t="s">
        <v>192</v>
      </c>
      <c r="F74" s="89">
        <v>1500</v>
      </c>
    </row>
    <row r="75" spans="1:6">
      <c r="A75" s="88">
        <v>43334</v>
      </c>
      <c r="B75" s="65">
        <v>2273</v>
      </c>
      <c r="C75" s="19"/>
      <c r="D75" s="70" t="s">
        <v>186</v>
      </c>
      <c r="E75" s="19" t="s">
        <v>192</v>
      </c>
      <c r="F75" s="89">
        <v>500</v>
      </c>
    </row>
    <row r="76" spans="1:6">
      <c r="A76" s="88">
        <v>43334</v>
      </c>
      <c r="B76" s="65">
        <v>2258</v>
      </c>
      <c r="C76" s="19"/>
      <c r="D76" s="70" t="s">
        <v>186</v>
      </c>
      <c r="E76" s="19" t="s">
        <v>192</v>
      </c>
      <c r="F76" s="89">
        <v>355</v>
      </c>
    </row>
    <row r="77" spans="1:6">
      <c r="A77" s="88">
        <v>43334</v>
      </c>
      <c r="B77" s="65">
        <v>2277</v>
      </c>
      <c r="C77" s="19"/>
      <c r="D77" s="70" t="s">
        <v>186</v>
      </c>
      <c r="E77" s="19" t="s">
        <v>190</v>
      </c>
      <c r="F77" s="89">
        <v>1500</v>
      </c>
    </row>
    <row r="78" spans="1:6">
      <c r="A78" s="66">
        <v>43334</v>
      </c>
      <c r="B78" s="69">
        <v>2274</v>
      </c>
      <c r="C78" s="33"/>
      <c r="D78" s="67" t="s">
        <v>186</v>
      </c>
      <c r="E78" s="33" t="s">
        <v>192</v>
      </c>
      <c r="F78" s="92">
        <v>162</v>
      </c>
    </row>
    <row r="79" spans="1:6">
      <c r="A79" s="66">
        <v>43334</v>
      </c>
      <c r="B79" s="69">
        <v>2276</v>
      </c>
      <c r="C79" s="33"/>
      <c r="D79" s="67" t="s">
        <v>186</v>
      </c>
      <c r="E79" s="33" t="s">
        <v>192</v>
      </c>
      <c r="F79" s="92">
        <v>1700</v>
      </c>
    </row>
    <row r="80" spans="1:6">
      <c r="A80" s="88">
        <v>43339</v>
      </c>
      <c r="B80" s="65">
        <v>2289</v>
      </c>
      <c r="C80" s="19"/>
      <c r="D80" s="70" t="s">
        <v>186</v>
      </c>
      <c r="E80" s="19" t="s">
        <v>190</v>
      </c>
      <c r="F80" s="89">
        <v>3675.21</v>
      </c>
    </row>
    <row r="81" spans="1:6">
      <c r="A81" s="88">
        <v>43339</v>
      </c>
      <c r="B81" s="65">
        <v>2290</v>
      </c>
      <c r="C81" s="19"/>
      <c r="D81" s="70" t="s">
        <v>186</v>
      </c>
      <c r="E81" s="19" t="s">
        <v>190</v>
      </c>
      <c r="F81" s="89">
        <v>1249.95</v>
      </c>
    </row>
    <row r="82" spans="1:6">
      <c r="A82" s="88">
        <v>43346</v>
      </c>
      <c r="B82" s="65">
        <v>2300</v>
      </c>
      <c r="C82" s="19"/>
      <c r="D82" s="70" t="s">
        <v>186</v>
      </c>
      <c r="E82" s="19" t="s">
        <v>190</v>
      </c>
      <c r="F82" s="89">
        <v>730.02</v>
      </c>
    </row>
    <row r="83" spans="1:6">
      <c r="A83" s="88">
        <v>43360</v>
      </c>
      <c r="B83" s="65">
        <v>2347</v>
      </c>
      <c r="C83" s="19"/>
      <c r="D83" s="70" t="s">
        <v>186</v>
      </c>
      <c r="E83" s="19" t="s">
        <v>190</v>
      </c>
      <c r="F83" s="89">
        <v>3074.37</v>
      </c>
    </row>
    <row r="84" spans="1:6">
      <c r="A84" s="88">
        <v>43369</v>
      </c>
      <c r="B84" s="65">
        <v>2352</v>
      </c>
      <c r="C84" s="19"/>
      <c r="D84" s="70" t="s">
        <v>186</v>
      </c>
      <c r="E84" s="19" t="s">
        <v>187</v>
      </c>
      <c r="F84" s="89">
        <v>4590</v>
      </c>
    </row>
    <row r="85" spans="1:6">
      <c r="A85" s="88">
        <v>43377</v>
      </c>
      <c r="B85" s="65" t="s">
        <v>193</v>
      </c>
      <c r="C85" s="19"/>
      <c r="D85" s="70" t="s">
        <v>186</v>
      </c>
      <c r="E85" s="19" t="s">
        <v>187</v>
      </c>
      <c r="F85" s="89">
        <v>56743.01</v>
      </c>
    </row>
    <row r="86" spans="1:6">
      <c r="A86" s="88">
        <v>43383</v>
      </c>
      <c r="B86" s="65">
        <v>2380</v>
      </c>
      <c r="C86" s="19"/>
      <c r="D86" s="70" t="s">
        <v>186</v>
      </c>
      <c r="E86" s="19" t="s">
        <v>190</v>
      </c>
      <c r="F86" s="89">
        <v>3200</v>
      </c>
    </row>
    <row r="87" spans="1:6">
      <c r="A87" s="88">
        <v>43388</v>
      </c>
      <c r="B87" s="65">
        <v>2449</v>
      </c>
      <c r="C87" s="19"/>
      <c r="D87" s="70" t="s">
        <v>186</v>
      </c>
      <c r="E87" s="19" t="s">
        <v>187</v>
      </c>
      <c r="F87" s="89">
        <v>4550.03</v>
      </c>
    </row>
    <row r="88" spans="1:6">
      <c r="A88" s="88">
        <v>43389</v>
      </c>
      <c r="B88" s="65">
        <v>2547</v>
      </c>
      <c r="C88" s="19"/>
      <c r="D88" s="70" t="s">
        <v>186</v>
      </c>
      <c r="E88" s="19" t="s">
        <v>190</v>
      </c>
      <c r="F88" s="89">
        <v>900</v>
      </c>
    </row>
    <row r="89" spans="1:6">
      <c r="A89" s="88">
        <v>43396</v>
      </c>
      <c r="B89" s="65">
        <v>2461</v>
      </c>
      <c r="C89" s="19"/>
      <c r="D89" s="70" t="s">
        <v>186</v>
      </c>
      <c r="E89" s="19" t="s">
        <v>190</v>
      </c>
      <c r="F89" s="89">
        <v>1840.1</v>
      </c>
    </row>
    <row r="90" spans="1:6">
      <c r="A90" s="88">
        <v>43397</v>
      </c>
      <c r="B90" s="65">
        <v>2465</v>
      </c>
      <c r="C90" s="19"/>
      <c r="D90" s="70" t="s">
        <v>186</v>
      </c>
      <c r="E90" s="19" t="s">
        <v>187</v>
      </c>
      <c r="F90" s="89">
        <v>3100</v>
      </c>
    </row>
    <row r="91" spans="1:6">
      <c r="A91" s="88">
        <v>43398</v>
      </c>
      <c r="B91" s="65">
        <v>2463</v>
      </c>
      <c r="C91" s="19"/>
      <c r="D91" s="70" t="s">
        <v>186</v>
      </c>
      <c r="E91" s="19" t="s">
        <v>190</v>
      </c>
      <c r="F91" s="89">
        <v>1254.82</v>
      </c>
    </row>
    <row r="92" spans="1:6">
      <c r="A92" s="88">
        <v>43411</v>
      </c>
      <c r="B92" s="65">
        <v>2486</v>
      </c>
      <c r="C92" s="19"/>
      <c r="D92" s="70" t="s">
        <v>186</v>
      </c>
      <c r="E92" s="19" t="s">
        <v>194</v>
      </c>
      <c r="F92" s="89">
        <v>1320</v>
      </c>
    </row>
    <row r="93" spans="1:6">
      <c r="A93" s="88">
        <v>43411</v>
      </c>
      <c r="B93" s="65">
        <v>2469</v>
      </c>
      <c r="C93" s="19"/>
      <c r="D93" s="70" t="s">
        <v>186</v>
      </c>
      <c r="E93" s="19" t="s">
        <v>187</v>
      </c>
      <c r="F93" s="89">
        <v>4195</v>
      </c>
    </row>
    <row r="94" spans="1:6">
      <c r="A94" s="88">
        <v>43417</v>
      </c>
      <c r="B94" s="65">
        <v>2469</v>
      </c>
      <c r="C94" s="19"/>
      <c r="D94" s="70" t="s">
        <v>186</v>
      </c>
      <c r="E94" s="19" t="s">
        <v>190</v>
      </c>
      <c r="F94" s="89">
        <v>5875.19</v>
      </c>
    </row>
    <row r="95" spans="1:6">
      <c r="A95" s="88">
        <v>43420</v>
      </c>
      <c r="B95" s="65">
        <v>2486</v>
      </c>
      <c r="C95" s="19"/>
      <c r="D95" s="70" t="s">
        <v>186</v>
      </c>
      <c r="E95" s="19" t="s">
        <v>195</v>
      </c>
      <c r="F95" s="89">
        <v>1320</v>
      </c>
    </row>
    <row r="96" spans="1:6">
      <c r="A96" s="88">
        <v>43433</v>
      </c>
      <c r="B96" s="65">
        <v>2514</v>
      </c>
      <c r="C96" s="19"/>
      <c r="D96" s="70" t="s">
        <v>186</v>
      </c>
      <c r="E96" s="19" t="s">
        <v>196</v>
      </c>
      <c r="F96" s="89">
        <v>3910</v>
      </c>
    </row>
    <row r="97" spans="1:6">
      <c r="A97" s="88">
        <v>43433</v>
      </c>
      <c r="B97" s="65">
        <v>2515</v>
      </c>
      <c r="C97" s="19"/>
      <c r="D97" s="70" t="s">
        <v>186</v>
      </c>
      <c r="E97" s="19" t="s">
        <v>190</v>
      </c>
      <c r="F97" s="89">
        <v>390</v>
      </c>
    </row>
    <row r="98" spans="1:6">
      <c r="A98" s="88">
        <v>43441</v>
      </c>
      <c r="B98" s="65"/>
      <c r="C98" s="19"/>
      <c r="D98" s="70" t="s">
        <v>186</v>
      </c>
      <c r="E98" s="19" t="s">
        <v>189</v>
      </c>
      <c r="F98" s="89">
        <v>68474.28</v>
      </c>
    </row>
    <row r="99" spans="1:6">
      <c r="A99" s="88">
        <v>43444</v>
      </c>
      <c r="B99" s="65">
        <v>2560</v>
      </c>
      <c r="C99" s="19"/>
      <c r="D99" s="70" t="s">
        <v>186</v>
      </c>
      <c r="E99" s="19" t="s">
        <v>197</v>
      </c>
      <c r="F99" s="89">
        <v>4550</v>
      </c>
    </row>
    <row r="100" spans="1:6">
      <c r="A100" s="88">
        <v>43446</v>
      </c>
      <c r="B100" s="65">
        <v>2561</v>
      </c>
      <c r="C100" s="19"/>
      <c r="D100" s="70" t="s">
        <v>186</v>
      </c>
      <c r="E100" s="19" t="s">
        <v>190</v>
      </c>
      <c r="F100" s="89">
        <v>2625.15</v>
      </c>
    </row>
    <row r="101" spans="1:6">
      <c r="A101" s="88">
        <v>43454</v>
      </c>
      <c r="B101" s="65">
        <v>2562</v>
      </c>
      <c r="C101" s="19"/>
      <c r="D101" s="70" t="s">
        <v>186</v>
      </c>
      <c r="E101" s="19" t="s">
        <v>198</v>
      </c>
      <c r="F101" s="89">
        <v>4425</v>
      </c>
    </row>
    <row r="102" spans="1:6">
      <c r="A102" s="88">
        <v>43458</v>
      </c>
      <c r="B102" s="65"/>
      <c r="C102" s="19"/>
      <c r="D102" s="70" t="s">
        <v>186</v>
      </c>
      <c r="E102" s="19" t="s">
        <v>189</v>
      </c>
      <c r="F102" s="89">
        <v>3750</v>
      </c>
    </row>
    <row r="103" spans="1:6">
      <c r="A103" s="88">
        <v>43460</v>
      </c>
      <c r="B103" s="65">
        <v>2681</v>
      </c>
      <c r="C103" s="19"/>
      <c r="D103" s="70" t="s">
        <v>186</v>
      </c>
      <c r="E103" s="19" t="s">
        <v>189</v>
      </c>
      <c r="F103" s="89">
        <v>1200</v>
      </c>
    </row>
    <row r="104" spans="1:6">
      <c r="A104" s="88">
        <v>43462</v>
      </c>
      <c r="B104" s="65">
        <v>2574</v>
      </c>
      <c r="C104" s="19"/>
      <c r="D104" s="70" t="s">
        <v>186</v>
      </c>
      <c r="E104" s="19" t="s">
        <v>189</v>
      </c>
      <c r="F104" s="89">
        <v>1292</v>
      </c>
    </row>
    <row r="105" spans="1:6">
      <c r="A105" s="88">
        <v>43473</v>
      </c>
      <c r="B105" s="65">
        <v>2615</v>
      </c>
      <c r="C105" s="19"/>
      <c r="D105" s="70" t="s">
        <v>186</v>
      </c>
      <c r="E105" s="19" t="s">
        <v>190</v>
      </c>
      <c r="F105" s="89">
        <v>4716.8999999999996</v>
      </c>
    </row>
    <row r="106" spans="1:6">
      <c r="A106" s="88">
        <v>43482</v>
      </c>
      <c r="B106" s="65">
        <v>2653</v>
      </c>
      <c r="C106" s="19"/>
      <c r="D106" s="70" t="s">
        <v>186</v>
      </c>
      <c r="E106" s="19" t="s">
        <v>190</v>
      </c>
      <c r="F106" s="89">
        <v>4410</v>
      </c>
    </row>
    <row r="107" spans="1:6">
      <c r="A107" s="88">
        <v>43483</v>
      </c>
      <c r="B107" s="65">
        <v>2657</v>
      </c>
      <c r="C107" s="19"/>
      <c r="D107" s="71" t="s">
        <v>186</v>
      </c>
      <c r="E107" s="19" t="s">
        <v>197</v>
      </c>
      <c r="F107" s="89">
        <v>4295</v>
      </c>
    </row>
    <row r="108" spans="1:6">
      <c r="A108" s="66">
        <v>43490</v>
      </c>
      <c r="B108" s="69">
        <v>2673</v>
      </c>
      <c r="C108" s="33"/>
      <c r="D108" s="67" t="s">
        <v>186</v>
      </c>
      <c r="E108" s="33" t="s">
        <v>190</v>
      </c>
      <c r="F108" s="92">
        <v>1330</v>
      </c>
    </row>
    <row r="109" spans="1:6">
      <c r="A109" s="66">
        <v>43493</v>
      </c>
      <c r="B109" s="72">
        <v>2675</v>
      </c>
      <c r="C109" s="33"/>
      <c r="D109" s="67" t="s">
        <v>186</v>
      </c>
      <c r="E109" s="33" t="s">
        <v>190</v>
      </c>
      <c r="F109" s="92">
        <v>1750.1</v>
      </c>
    </row>
    <row r="110" spans="1:6">
      <c r="A110" s="66">
        <v>43517</v>
      </c>
      <c r="B110" s="72">
        <v>2408</v>
      </c>
      <c r="C110" s="67"/>
      <c r="D110" s="67" t="s">
        <v>186</v>
      </c>
      <c r="E110" s="33" t="s">
        <v>190</v>
      </c>
      <c r="F110" s="92">
        <v>2625</v>
      </c>
    </row>
    <row r="111" spans="1:6">
      <c r="A111" s="66">
        <v>43517</v>
      </c>
      <c r="B111" s="72">
        <v>2710</v>
      </c>
      <c r="C111" s="67"/>
      <c r="D111" s="67" t="s">
        <v>186</v>
      </c>
      <c r="E111" s="33" t="s">
        <v>190</v>
      </c>
      <c r="F111" s="92">
        <v>14000.8</v>
      </c>
    </row>
    <row r="112" spans="1:6">
      <c r="A112" s="66">
        <v>43581</v>
      </c>
      <c r="B112" s="72">
        <v>2825</v>
      </c>
      <c r="C112" s="67"/>
      <c r="D112" s="67" t="s">
        <v>186</v>
      </c>
      <c r="E112" s="33" t="s">
        <v>199</v>
      </c>
      <c r="F112" s="92">
        <v>1000</v>
      </c>
    </row>
    <row r="113" spans="1:6">
      <c r="A113" s="66">
        <v>43591</v>
      </c>
      <c r="B113" s="72">
        <v>2853</v>
      </c>
      <c r="C113" s="67"/>
      <c r="D113" s="67" t="s">
        <v>186</v>
      </c>
      <c r="E113" s="33" t="s">
        <v>200</v>
      </c>
      <c r="F113" s="92">
        <v>950</v>
      </c>
    </row>
    <row r="114" spans="1:6">
      <c r="A114" s="66">
        <v>43615</v>
      </c>
      <c r="B114" s="72">
        <v>2953</v>
      </c>
      <c r="C114" s="67" t="s">
        <v>201</v>
      </c>
      <c r="D114" s="67" t="s">
        <v>186</v>
      </c>
      <c r="E114" s="33" t="s">
        <v>190</v>
      </c>
      <c r="F114" s="92">
        <v>7006.54</v>
      </c>
    </row>
    <row r="115" spans="1:6">
      <c r="A115" s="66">
        <v>43642</v>
      </c>
      <c r="B115" s="72">
        <v>2980</v>
      </c>
      <c r="C115" s="67"/>
      <c r="D115" s="67" t="s">
        <v>186</v>
      </c>
      <c r="E115" s="33" t="s">
        <v>202</v>
      </c>
      <c r="F115" s="92">
        <v>5075</v>
      </c>
    </row>
    <row r="116" spans="1:6">
      <c r="A116" s="66">
        <v>43656</v>
      </c>
      <c r="B116" s="72">
        <v>2981</v>
      </c>
      <c r="C116" s="67"/>
      <c r="D116" s="67" t="s">
        <v>186</v>
      </c>
      <c r="E116" s="33" t="s">
        <v>187</v>
      </c>
      <c r="F116" s="92">
        <v>77705</v>
      </c>
    </row>
    <row r="117" spans="1:6">
      <c r="A117" s="66">
        <v>43683</v>
      </c>
      <c r="B117" s="72">
        <v>2982</v>
      </c>
      <c r="C117" s="67"/>
      <c r="D117" s="67" t="s">
        <v>186</v>
      </c>
      <c r="E117" s="33" t="s">
        <v>189</v>
      </c>
      <c r="F117" s="92">
        <v>6510</v>
      </c>
    </row>
    <row r="118" spans="1:6">
      <c r="A118" s="66">
        <v>43692</v>
      </c>
      <c r="B118" s="72">
        <v>3078</v>
      </c>
      <c r="C118" s="67"/>
      <c r="D118" s="67" t="s">
        <v>186</v>
      </c>
      <c r="E118" s="33" t="s">
        <v>190</v>
      </c>
      <c r="F118" s="92">
        <v>16500.7</v>
      </c>
    </row>
    <row r="119" spans="1:6">
      <c r="A119" s="66">
        <v>43966</v>
      </c>
      <c r="B119" s="72">
        <v>3509</v>
      </c>
      <c r="C119" s="67"/>
      <c r="D119" s="67" t="s">
        <v>186</v>
      </c>
      <c r="E119" s="33" t="s">
        <v>203</v>
      </c>
      <c r="F119" s="92">
        <v>1750.1</v>
      </c>
    </row>
    <row r="120" spans="1:6">
      <c r="A120" s="66">
        <v>43983</v>
      </c>
      <c r="B120" s="72"/>
      <c r="C120" s="67" t="s">
        <v>204</v>
      </c>
      <c r="D120" s="67" t="s">
        <v>186</v>
      </c>
      <c r="E120" s="33" t="s">
        <v>190</v>
      </c>
      <c r="F120" s="92">
        <v>1750.1</v>
      </c>
    </row>
    <row r="121" spans="1:6">
      <c r="A121" s="66">
        <v>43999</v>
      </c>
      <c r="B121" s="72">
        <v>3522</v>
      </c>
      <c r="C121" s="67"/>
      <c r="D121" s="67" t="s">
        <v>186</v>
      </c>
      <c r="E121" s="33" t="s">
        <v>190</v>
      </c>
      <c r="F121" s="92">
        <v>2950</v>
      </c>
    </row>
    <row r="122" spans="1:6">
      <c r="A122" s="66">
        <v>44001</v>
      </c>
      <c r="B122" s="72">
        <v>3536</v>
      </c>
      <c r="C122" s="33"/>
      <c r="D122" s="67" t="s">
        <v>186</v>
      </c>
      <c r="E122" s="33" t="s">
        <v>205</v>
      </c>
      <c r="F122" s="92">
        <v>3473.85</v>
      </c>
    </row>
    <row r="123" spans="1:6">
      <c r="A123" s="66">
        <v>44028</v>
      </c>
      <c r="B123" s="72"/>
      <c r="C123" s="33" t="s">
        <v>206</v>
      </c>
      <c r="D123" s="67" t="s">
        <v>186</v>
      </c>
      <c r="E123" s="33" t="s">
        <v>190</v>
      </c>
      <c r="F123" s="92">
        <v>1750.1</v>
      </c>
    </row>
    <row r="124" spans="1:6">
      <c r="A124" s="88">
        <v>44029</v>
      </c>
      <c r="B124" s="73">
        <v>3521</v>
      </c>
      <c r="C124" s="19"/>
      <c r="D124" s="70" t="s">
        <v>186</v>
      </c>
      <c r="E124" s="19" t="s">
        <v>190</v>
      </c>
      <c r="F124" s="89">
        <v>1750.1</v>
      </c>
    </row>
    <row r="125" spans="1:6">
      <c r="A125" s="88">
        <v>44038</v>
      </c>
      <c r="B125" s="73">
        <v>3536</v>
      </c>
      <c r="C125" s="19"/>
      <c r="D125" s="70" t="s">
        <v>186</v>
      </c>
      <c r="E125" s="19" t="s">
        <v>190</v>
      </c>
      <c r="F125" s="89">
        <v>6725.3</v>
      </c>
    </row>
    <row r="126" spans="1:6">
      <c r="A126" s="88">
        <v>44080</v>
      </c>
      <c r="B126" s="73">
        <v>3622</v>
      </c>
      <c r="C126" s="19" t="s">
        <v>207</v>
      </c>
      <c r="D126" s="70" t="s">
        <v>186</v>
      </c>
      <c r="E126" s="19" t="s">
        <v>190</v>
      </c>
      <c r="F126" s="89">
        <v>4100.04</v>
      </c>
    </row>
    <row r="127" spans="1:6">
      <c r="A127" s="88">
        <v>44130</v>
      </c>
      <c r="B127" s="73">
        <v>3757</v>
      </c>
      <c r="C127" s="19" t="s">
        <v>208</v>
      </c>
      <c r="D127" s="70" t="s">
        <v>186</v>
      </c>
      <c r="E127" s="19" t="s">
        <v>190</v>
      </c>
      <c r="F127" s="89">
        <v>2125</v>
      </c>
    </row>
    <row r="128" spans="1:6">
      <c r="A128" s="88">
        <v>44141</v>
      </c>
      <c r="B128" s="73">
        <v>3779</v>
      </c>
      <c r="C128" s="19" t="s">
        <v>209</v>
      </c>
      <c r="D128" s="70" t="s">
        <v>186</v>
      </c>
      <c r="E128" s="19" t="s">
        <v>190</v>
      </c>
      <c r="F128" s="89">
        <v>1093.81</v>
      </c>
    </row>
    <row r="129" spans="1:6">
      <c r="A129" s="88">
        <v>44152</v>
      </c>
      <c r="B129" s="65">
        <v>3795</v>
      </c>
      <c r="C129" s="19" t="s">
        <v>210</v>
      </c>
      <c r="D129" s="70" t="s">
        <v>186</v>
      </c>
      <c r="E129" s="19" t="s">
        <v>190</v>
      </c>
      <c r="F129" s="89">
        <v>3000.05</v>
      </c>
    </row>
    <row r="130" spans="1:6">
      <c r="A130" s="88">
        <v>44159</v>
      </c>
      <c r="B130" s="65">
        <v>3836</v>
      </c>
      <c r="C130" s="19" t="s">
        <v>211</v>
      </c>
      <c r="D130" s="70" t="s">
        <v>186</v>
      </c>
      <c r="E130" s="19" t="s">
        <v>190</v>
      </c>
      <c r="F130" s="89">
        <v>3648.96</v>
      </c>
    </row>
    <row r="131" spans="1:6">
      <c r="A131" s="88">
        <v>44176</v>
      </c>
      <c r="B131" s="65">
        <v>3892</v>
      </c>
      <c r="C131" s="19" t="s">
        <v>212</v>
      </c>
      <c r="D131" s="70" t="s">
        <v>186</v>
      </c>
      <c r="E131" s="19" t="s">
        <v>189</v>
      </c>
      <c r="F131" s="89">
        <v>19880</v>
      </c>
    </row>
    <row r="132" spans="1:6">
      <c r="A132" s="88">
        <v>44181</v>
      </c>
      <c r="B132" s="65"/>
      <c r="C132" s="19" t="s">
        <v>213</v>
      </c>
      <c r="D132" s="70" t="s">
        <v>186</v>
      </c>
      <c r="E132" s="19" t="s">
        <v>190</v>
      </c>
      <c r="F132" s="89">
        <v>3000.05</v>
      </c>
    </row>
    <row r="133" spans="1:6">
      <c r="A133" s="88">
        <v>46128</v>
      </c>
      <c r="B133" s="65"/>
      <c r="C133" s="19" t="s">
        <v>534</v>
      </c>
      <c r="D133" s="70" t="s">
        <v>186</v>
      </c>
      <c r="E133" s="19" t="s">
        <v>94</v>
      </c>
      <c r="F133" s="89">
        <v>622774.52</v>
      </c>
    </row>
    <row r="134" spans="1:6" ht="45">
      <c r="A134" s="66">
        <v>46007</v>
      </c>
      <c r="B134" s="69">
        <v>1412</v>
      </c>
      <c r="C134" s="33" t="s">
        <v>414</v>
      </c>
      <c r="D134" s="67" t="s">
        <v>397</v>
      </c>
      <c r="E134" s="19" t="s">
        <v>415</v>
      </c>
      <c r="F134" s="89">
        <v>230017.4</v>
      </c>
    </row>
    <row r="135" spans="1:6" ht="45">
      <c r="A135" s="66">
        <v>46069</v>
      </c>
      <c r="B135" s="69">
        <v>27</v>
      </c>
      <c r="C135" s="33" t="s">
        <v>475</v>
      </c>
      <c r="D135" s="67" t="s">
        <v>397</v>
      </c>
      <c r="E135" s="19" t="s">
        <v>415</v>
      </c>
      <c r="F135" s="89">
        <v>377000</v>
      </c>
    </row>
    <row r="136" spans="1:6" ht="45">
      <c r="A136" s="66">
        <v>46055</v>
      </c>
      <c r="B136" s="69">
        <v>43</v>
      </c>
      <c r="C136" s="33" t="s">
        <v>476</v>
      </c>
      <c r="D136" s="67" t="s">
        <v>397</v>
      </c>
      <c r="E136" s="19" t="s">
        <v>415</v>
      </c>
      <c r="F136" s="89">
        <v>215232</v>
      </c>
    </row>
    <row r="137" spans="1:6" ht="45">
      <c r="A137" s="66">
        <v>46059</v>
      </c>
      <c r="B137" s="69">
        <v>33</v>
      </c>
      <c r="C137" s="33" t="s">
        <v>477</v>
      </c>
      <c r="D137" s="67" t="s">
        <v>397</v>
      </c>
      <c r="E137" s="19" t="s">
        <v>415</v>
      </c>
      <c r="F137" s="89">
        <v>354000</v>
      </c>
    </row>
    <row r="138" spans="1:6">
      <c r="A138" s="88">
        <v>46057</v>
      </c>
      <c r="B138" s="68" t="s">
        <v>479</v>
      </c>
      <c r="C138" s="19" t="s">
        <v>480</v>
      </c>
      <c r="D138" s="19" t="s">
        <v>337</v>
      </c>
      <c r="E138" s="74" t="s">
        <v>65</v>
      </c>
      <c r="F138" s="89">
        <v>316000</v>
      </c>
    </row>
    <row r="139" spans="1:6">
      <c r="A139" s="88">
        <v>46069</v>
      </c>
      <c r="B139" s="68" t="s">
        <v>481</v>
      </c>
      <c r="C139" s="19" t="s">
        <v>482</v>
      </c>
      <c r="D139" s="19" t="s">
        <v>337</v>
      </c>
      <c r="E139" s="74" t="s">
        <v>478</v>
      </c>
      <c r="F139" s="89">
        <v>1337906</v>
      </c>
    </row>
    <row r="140" spans="1:6">
      <c r="A140" s="88">
        <v>46069</v>
      </c>
      <c r="B140" s="68" t="s">
        <v>483</v>
      </c>
      <c r="C140" s="19" t="s">
        <v>484</v>
      </c>
      <c r="D140" s="19" t="s">
        <v>337</v>
      </c>
      <c r="E140" s="74" t="s">
        <v>65</v>
      </c>
      <c r="F140" s="89">
        <v>488150</v>
      </c>
    </row>
    <row r="141" spans="1:6">
      <c r="A141" s="88">
        <v>46077</v>
      </c>
      <c r="B141" s="68" t="s">
        <v>512</v>
      </c>
      <c r="C141" s="19" t="s">
        <v>513</v>
      </c>
      <c r="D141" s="19" t="s">
        <v>337</v>
      </c>
      <c r="E141" s="74" t="s">
        <v>478</v>
      </c>
      <c r="F141" s="89">
        <v>42480</v>
      </c>
    </row>
    <row r="142" spans="1:6">
      <c r="A142" s="123">
        <v>46155</v>
      </c>
      <c r="B142" s="68" t="s">
        <v>567</v>
      </c>
      <c r="C142" s="19" t="s">
        <v>568</v>
      </c>
      <c r="D142" s="124" t="s">
        <v>337</v>
      </c>
      <c r="E142" s="125" t="s">
        <v>65</v>
      </c>
      <c r="F142" s="89">
        <v>58882</v>
      </c>
    </row>
    <row r="143" spans="1:6" ht="45">
      <c r="A143" s="110">
        <v>46126</v>
      </c>
      <c r="B143" s="86" t="s">
        <v>542</v>
      </c>
      <c r="C143" s="87" t="s">
        <v>543</v>
      </c>
      <c r="D143" s="111" t="s">
        <v>530</v>
      </c>
      <c r="E143" s="112" t="s">
        <v>531</v>
      </c>
      <c r="F143" s="89">
        <v>164167.5</v>
      </c>
    </row>
    <row r="144" spans="1:6" ht="30">
      <c r="A144" s="88">
        <v>46070</v>
      </c>
      <c r="B144" s="68" t="s">
        <v>485</v>
      </c>
      <c r="C144" s="19" t="s">
        <v>486</v>
      </c>
      <c r="D144" s="19" t="s">
        <v>459</v>
      </c>
      <c r="E144" s="70" t="s">
        <v>114</v>
      </c>
      <c r="F144" s="89">
        <v>246620</v>
      </c>
    </row>
    <row r="145" spans="1:6">
      <c r="A145" s="88">
        <v>46148</v>
      </c>
      <c r="B145" s="68"/>
      <c r="C145" s="19" t="s">
        <v>153</v>
      </c>
      <c r="D145" s="19" t="s">
        <v>548</v>
      </c>
      <c r="E145" s="70" t="s">
        <v>57</v>
      </c>
      <c r="F145" s="89">
        <v>970975.65</v>
      </c>
    </row>
    <row r="146" spans="1:6" ht="30">
      <c r="A146" s="88">
        <v>46167</v>
      </c>
      <c r="B146" s="68" t="s">
        <v>569</v>
      </c>
      <c r="C146" s="19" t="s">
        <v>570</v>
      </c>
      <c r="D146" s="19" t="s">
        <v>571</v>
      </c>
      <c r="E146" s="70" t="s">
        <v>572</v>
      </c>
      <c r="F146" s="89">
        <v>76700</v>
      </c>
    </row>
    <row r="147" spans="1:6" ht="30">
      <c r="A147" s="88">
        <v>46171</v>
      </c>
      <c r="B147" s="68" t="s">
        <v>573</v>
      </c>
      <c r="C147" s="19" t="s">
        <v>574</v>
      </c>
      <c r="D147" s="19" t="s">
        <v>571</v>
      </c>
      <c r="E147" s="70" t="s">
        <v>572</v>
      </c>
      <c r="F147" s="89">
        <v>512120</v>
      </c>
    </row>
    <row r="148" spans="1:6">
      <c r="A148" s="88">
        <v>45903</v>
      </c>
      <c r="B148" s="68" t="s">
        <v>216</v>
      </c>
      <c r="C148" s="3" t="s">
        <v>217</v>
      </c>
      <c r="D148" s="19" t="s">
        <v>218</v>
      </c>
      <c r="E148" s="74" t="s">
        <v>185</v>
      </c>
      <c r="F148" s="89">
        <v>94400</v>
      </c>
    </row>
    <row r="149" spans="1:6">
      <c r="A149" s="88">
        <v>45631</v>
      </c>
      <c r="B149" s="68" t="s">
        <v>214</v>
      </c>
      <c r="C149" s="3" t="s">
        <v>215</v>
      </c>
      <c r="D149" s="19" t="s">
        <v>67</v>
      </c>
      <c r="E149" s="74" t="s">
        <v>45</v>
      </c>
      <c r="F149" s="89">
        <v>230100</v>
      </c>
    </row>
    <row r="150" spans="1:6">
      <c r="A150" s="88">
        <v>46099</v>
      </c>
      <c r="B150" s="68" t="s">
        <v>561</v>
      </c>
      <c r="C150" s="3" t="s">
        <v>178</v>
      </c>
      <c r="D150" s="19" t="s">
        <v>563</v>
      </c>
      <c r="E150" s="74" t="s">
        <v>219</v>
      </c>
      <c r="F150" s="89">
        <v>449975.63</v>
      </c>
    </row>
    <row r="151" spans="1:6">
      <c r="A151" s="88">
        <v>46006</v>
      </c>
      <c r="B151" s="3">
        <v>9241</v>
      </c>
      <c r="C151" s="3" t="s">
        <v>416</v>
      </c>
      <c r="D151" s="67" t="s">
        <v>68</v>
      </c>
      <c r="E151" s="67" t="s">
        <v>219</v>
      </c>
      <c r="F151" s="92">
        <v>354000</v>
      </c>
    </row>
    <row r="152" spans="1:6">
      <c r="A152" s="88">
        <v>46013</v>
      </c>
      <c r="B152" s="3">
        <v>9252</v>
      </c>
      <c r="C152" s="3" t="s">
        <v>417</v>
      </c>
      <c r="D152" s="67" t="s">
        <v>68</v>
      </c>
      <c r="E152" s="67" t="s">
        <v>219</v>
      </c>
      <c r="F152" s="92">
        <v>309750</v>
      </c>
    </row>
    <row r="153" spans="1:6">
      <c r="A153" s="88">
        <v>46022</v>
      </c>
      <c r="B153" s="3">
        <v>9260</v>
      </c>
      <c r="C153" s="3" t="s">
        <v>418</v>
      </c>
      <c r="D153" s="67" t="s">
        <v>68</v>
      </c>
      <c r="E153" s="67" t="s">
        <v>219</v>
      </c>
      <c r="F153" s="92">
        <v>221250</v>
      </c>
    </row>
    <row r="154" spans="1:6">
      <c r="A154" s="88">
        <v>46044</v>
      </c>
      <c r="B154" s="3">
        <v>25</v>
      </c>
      <c r="C154" s="3" t="s">
        <v>487</v>
      </c>
      <c r="D154" s="67" t="s">
        <v>68</v>
      </c>
      <c r="E154" s="67" t="s">
        <v>219</v>
      </c>
      <c r="F154" s="92">
        <v>73750</v>
      </c>
    </row>
    <row r="155" spans="1:6">
      <c r="A155" s="88">
        <v>46049</v>
      </c>
      <c r="B155" s="3">
        <v>37</v>
      </c>
      <c r="C155" s="3" t="s">
        <v>488</v>
      </c>
      <c r="D155" s="67" t="s">
        <v>68</v>
      </c>
      <c r="E155" s="67" t="s">
        <v>219</v>
      </c>
      <c r="F155" s="92">
        <v>88500</v>
      </c>
    </row>
    <row r="156" spans="1:6">
      <c r="A156" s="88">
        <v>46049</v>
      </c>
      <c r="B156" s="3">
        <v>30</v>
      </c>
      <c r="C156" s="3" t="s">
        <v>489</v>
      </c>
      <c r="D156" s="67" t="s">
        <v>68</v>
      </c>
      <c r="E156" s="67" t="s">
        <v>219</v>
      </c>
      <c r="F156" s="92">
        <v>486750</v>
      </c>
    </row>
    <row r="157" spans="1:6">
      <c r="A157" s="88">
        <v>46070</v>
      </c>
      <c r="B157" s="3">
        <v>62</v>
      </c>
      <c r="C157" s="3" t="s">
        <v>490</v>
      </c>
      <c r="D157" s="67" t="s">
        <v>68</v>
      </c>
      <c r="E157" s="67" t="s">
        <v>219</v>
      </c>
      <c r="F157" s="92">
        <v>619500</v>
      </c>
    </row>
    <row r="158" spans="1:6">
      <c r="A158" s="88">
        <v>46093</v>
      </c>
      <c r="B158" s="3">
        <v>99</v>
      </c>
      <c r="C158" s="3" t="s">
        <v>514</v>
      </c>
      <c r="D158" s="67" t="s">
        <v>68</v>
      </c>
      <c r="E158" s="67" t="s">
        <v>219</v>
      </c>
      <c r="F158" s="92">
        <v>35993.839999999997</v>
      </c>
    </row>
    <row r="159" spans="1:6">
      <c r="A159" s="88">
        <v>46084</v>
      </c>
      <c r="B159" s="3">
        <v>83</v>
      </c>
      <c r="C159" s="3" t="s">
        <v>515</v>
      </c>
      <c r="D159" s="67" t="s">
        <v>68</v>
      </c>
      <c r="E159" s="67" t="s">
        <v>219</v>
      </c>
      <c r="F159" s="92">
        <v>54999.8</v>
      </c>
    </row>
    <row r="160" spans="1:6">
      <c r="A160" s="88">
        <v>46133</v>
      </c>
      <c r="B160" s="3">
        <v>119</v>
      </c>
      <c r="C160" s="3" t="s">
        <v>535</v>
      </c>
      <c r="D160" s="67" t="s">
        <v>68</v>
      </c>
      <c r="E160" s="67" t="s">
        <v>219</v>
      </c>
      <c r="F160" s="92">
        <v>61431.51</v>
      </c>
    </row>
    <row r="161" spans="1:6">
      <c r="A161" s="88">
        <v>45999</v>
      </c>
      <c r="B161" s="68" t="s">
        <v>419</v>
      </c>
      <c r="C161" s="19" t="s">
        <v>420</v>
      </c>
      <c r="D161" s="19" t="s">
        <v>70</v>
      </c>
      <c r="E161" s="19" t="s">
        <v>45</v>
      </c>
      <c r="F161" s="89">
        <v>1672096</v>
      </c>
    </row>
    <row r="162" spans="1:6">
      <c r="A162" s="88">
        <v>45261</v>
      </c>
      <c r="B162" s="68" t="s">
        <v>221</v>
      </c>
      <c r="C162" s="19" t="s">
        <v>222</v>
      </c>
      <c r="D162" s="19" t="s">
        <v>220</v>
      </c>
      <c r="E162" s="19" t="s">
        <v>65</v>
      </c>
      <c r="F162" s="89">
        <v>449280</v>
      </c>
    </row>
    <row r="163" spans="1:6">
      <c r="A163" s="88">
        <v>43201</v>
      </c>
      <c r="B163" s="68" t="s">
        <v>230</v>
      </c>
      <c r="C163" s="19"/>
      <c r="D163" s="70" t="s">
        <v>73</v>
      </c>
      <c r="E163" s="19" t="s">
        <v>55</v>
      </c>
      <c r="F163" s="92">
        <v>29500</v>
      </c>
    </row>
    <row r="164" spans="1:6">
      <c r="A164" s="88">
        <v>44381</v>
      </c>
      <c r="B164" s="68" t="s">
        <v>224</v>
      </c>
      <c r="C164" s="19" t="s">
        <v>225</v>
      </c>
      <c r="D164" s="19" t="s">
        <v>75</v>
      </c>
      <c r="E164" s="19" t="s">
        <v>226</v>
      </c>
      <c r="F164" s="92">
        <v>3540</v>
      </c>
    </row>
    <row r="165" spans="1:6">
      <c r="A165" s="88">
        <v>44468</v>
      </c>
      <c r="B165" s="68" t="s">
        <v>227</v>
      </c>
      <c r="C165" s="19" t="s">
        <v>228</v>
      </c>
      <c r="D165" s="19" t="s">
        <v>75</v>
      </c>
      <c r="E165" s="19" t="s">
        <v>226</v>
      </c>
      <c r="F165" s="89">
        <v>4130</v>
      </c>
    </row>
    <row r="166" spans="1:6">
      <c r="A166" s="88">
        <v>42682</v>
      </c>
      <c r="B166" s="68"/>
      <c r="C166" s="75"/>
      <c r="D166" s="19" t="s">
        <v>77</v>
      </c>
      <c r="E166" s="19" t="s">
        <v>226</v>
      </c>
      <c r="F166" s="92">
        <v>1947</v>
      </c>
    </row>
    <row r="167" spans="1:6">
      <c r="A167" s="88">
        <v>42793</v>
      </c>
      <c r="B167" s="68"/>
      <c r="C167" s="75"/>
      <c r="D167" s="19" t="s">
        <v>77</v>
      </c>
      <c r="E167" s="19" t="s">
        <v>229</v>
      </c>
      <c r="F167" s="92">
        <v>1920</v>
      </c>
    </row>
    <row r="168" spans="1:6">
      <c r="A168" s="88">
        <v>42812</v>
      </c>
      <c r="B168" s="68"/>
      <c r="C168" s="75"/>
      <c r="D168" s="19" t="s">
        <v>77</v>
      </c>
      <c r="E168" s="19" t="s">
        <v>229</v>
      </c>
      <c r="F168" s="92">
        <v>1920</v>
      </c>
    </row>
    <row r="169" spans="1:6">
      <c r="A169" s="88">
        <v>42909</v>
      </c>
      <c r="B169" s="68"/>
      <c r="C169" s="75"/>
      <c r="D169" s="19" t="s">
        <v>77</v>
      </c>
      <c r="E169" s="19" t="s">
        <v>229</v>
      </c>
      <c r="F169" s="92">
        <v>1920</v>
      </c>
    </row>
    <row r="170" spans="1:6">
      <c r="A170" s="88">
        <v>43173</v>
      </c>
      <c r="B170" s="68"/>
      <c r="C170" s="75"/>
      <c r="D170" s="19" t="s">
        <v>77</v>
      </c>
      <c r="E170" s="19" t="s">
        <v>229</v>
      </c>
      <c r="F170" s="92">
        <v>1650</v>
      </c>
    </row>
    <row r="171" spans="1:6">
      <c r="A171" s="88">
        <v>44274</v>
      </c>
      <c r="B171" s="68"/>
      <c r="C171" s="19" t="s">
        <v>236</v>
      </c>
      <c r="D171" s="19" t="s">
        <v>78</v>
      </c>
      <c r="E171" s="19" t="s">
        <v>79</v>
      </c>
      <c r="F171" s="89">
        <v>19100</v>
      </c>
    </row>
    <row r="172" spans="1:6">
      <c r="A172" s="88">
        <v>45841</v>
      </c>
      <c r="B172" s="68" t="s">
        <v>231</v>
      </c>
      <c r="C172" s="19" t="s">
        <v>232</v>
      </c>
      <c r="D172" s="19" t="s">
        <v>233</v>
      </c>
      <c r="E172" s="19" t="s">
        <v>81</v>
      </c>
      <c r="F172" s="89">
        <v>29928</v>
      </c>
    </row>
    <row r="173" spans="1:6">
      <c r="A173" s="88">
        <v>45861</v>
      </c>
      <c r="B173" s="68" t="s">
        <v>234</v>
      </c>
      <c r="C173" s="19" t="s">
        <v>235</v>
      </c>
      <c r="D173" s="19" t="s">
        <v>233</v>
      </c>
      <c r="E173" s="19" t="s">
        <v>81</v>
      </c>
      <c r="F173" s="89">
        <v>20890</v>
      </c>
    </row>
    <row r="174" spans="1:6">
      <c r="A174" s="88">
        <v>45231</v>
      </c>
      <c r="B174" s="68" t="s">
        <v>238</v>
      </c>
      <c r="C174" s="19" t="s">
        <v>239</v>
      </c>
      <c r="D174" s="19" t="s">
        <v>240</v>
      </c>
      <c r="E174" s="19" t="s">
        <v>82</v>
      </c>
      <c r="F174" s="89">
        <v>105498.8</v>
      </c>
    </row>
    <row r="175" spans="1:6" ht="30">
      <c r="A175" s="94">
        <v>46125</v>
      </c>
      <c r="B175" s="68" t="s">
        <v>564</v>
      </c>
      <c r="C175" s="19" t="s">
        <v>565</v>
      </c>
      <c r="D175" s="19" t="s">
        <v>566</v>
      </c>
      <c r="E175" s="70" t="s">
        <v>433</v>
      </c>
      <c r="F175" s="89">
        <v>129090</v>
      </c>
    </row>
    <row r="176" spans="1:6" ht="30">
      <c r="A176" s="88">
        <v>46070</v>
      </c>
      <c r="B176" s="68" t="s">
        <v>492</v>
      </c>
      <c r="C176" s="19" t="s">
        <v>493</v>
      </c>
      <c r="D176" s="19" t="s">
        <v>491</v>
      </c>
      <c r="E176" s="70" t="s">
        <v>57</v>
      </c>
      <c r="F176" s="89">
        <v>830572.2</v>
      </c>
    </row>
    <row r="177" spans="1:6" ht="30">
      <c r="A177" s="88">
        <v>46105</v>
      </c>
      <c r="B177" s="68"/>
      <c r="C177" s="19" t="s">
        <v>516</v>
      </c>
      <c r="D177" s="19" t="s">
        <v>491</v>
      </c>
      <c r="E177" s="70" t="s">
        <v>57</v>
      </c>
      <c r="F177" s="89">
        <v>451474</v>
      </c>
    </row>
    <row r="178" spans="1:6" ht="30">
      <c r="A178" s="88">
        <v>46105</v>
      </c>
      <c r="B178" s="68"/>
      <c r="C178" s="19" t="s">
        <v>517</v>
      </c>
      <c r="D178" s="19" t="s">
        <v>491</v>
      </c>
      <c r="E178" s="70" t="s">
        <v>57</v>
      </c>
      <c r="F178" s="89">
        <v>962329</v>
      </c>
    </row>
    <row r="179" spans="1:6" ht="30">
      <c r="A179" s="88">
        <v>46118</v>
      </c>
      <c r="B179" s="68" t="s">
        <v>536</v>
      </c>
      <c r="C179" s="19" t="s">
        <v>537</v>
      </c>
      <c r="D179" s="19" t="s">
        <v>491</v>
      </c>
      <c r="E179" s="70" t="s">
        <v>57</v>
      </c>
      <c r="F179" s="89">
        <v>283200</v>
      </c>
    </row>
    <row r="180" spans="1:6">
      <c r="A180" s="66">
        <v>46344</v>
      </c>
      <c r="B180" s="69">
        <v>9200</v>
      </c>
      <c r="C180" s="33" t="s">
        <v>421</v>
      </c>
      <c r="D180" s="67" t="s">
        <v>84</v>
      </c>
      <c r="E180" s="19" t="s">
        <v>343</v>
      </c>
      <c r="F180" s="89">
        <v>10000</v>
      </c>
    </row>
    <row r="181" spans="1:6">
      <c r="A181" s="66">
        <v>46122</v>
      </c>
      <c r="B181" s="69">
        <v>1016</v>
      </c>
      <c r="C181" s="33" t="s">
        <v>538</v>
      </c>
      <c r="D181" s="67" t="s">
        <v>84</v>
      </c>
      <c r="E181" s="19" t="s">
        <v>343</v>
      </c>
      <c r="F181" s="89">
        <v>10000</v>
      </c>
    </row>
    <row r="182" spans="1:6">
      <c r="A182" s="66">
        <v>46140</v>
      </c>
      <c r="B182" s="69">
        <v>124</v>
      </c>
      <c r="C182" s="33" t="s">
        <v>581</v>
      </c>
      <c r="D182" s="67" t="s">
        <v>84</v>
      </c>
      <c r="E182" s="19" t="s">
        <v>343</v>
      </c>
      <c r="F182" s="89">
        <v>6600</v>
      </c>
    </row>
    <row r="183" spans="1:6">
      <c r="A183" s="66">
        <v>46153</v>
      </c>
      <c r="B183" s="69">
        <v>131</v>
      </c>
      <c r="C183" s="33" t="s">
        <v>582</v>
      </c>
      <c r="D183" s="67" t="s">
        <v>84</v>
      </c>
      <c r="E183" s="19" t="s">
        <v>343</v>
      </c>
      <c r="F183" s="89">
        <v>2851</v>
      </c>
    </row>
    <row r="184" spans="1:6">
      <c r="A184" s="66">
        <v>46153</v>
      </c>
      <c r="B184" s="69">
        <v>133</v>
      </c>
      <c r="C184" s="33" t="s">
        <v>583</v>
      </c>
      <c r="D184" s="67" t="s">
        <v>84</v>
      </c>
      <c r="E184" s="19" t="s">
        <v>343</v>
      </c>
      <c r="F184" s="89">
        <v>12500</v>
      </c>
    </row>
    <row r="185" spans="1:6">
      <c r="A185" s="66">
        <v>46161</v>
      </c>
      <c r="B185" s="69">
        <v>149</v>
      </c>
      <c r="C185" s="33" t="s">
        <v>584</v>
      </c>
      <c r="D185" s="67" t="s">
        <v>84</v>
      </c>
      <c r="E185" s="19" t="s">
        <v>343</v>
      </c>
      <c r="F185" s="89">
        <v>15000</v>
      </c>
    </row>
    <row r="186" spans="1:6">
      <c r="A186" s="88">
        <v>45994</v>
      </c>
      <c r="B186" s="68" t="s">
        <v>427</v>
      </c>
      <c r="C186" s="19" t="s">
        <v>422</v>
      </c>
      <c r="D186" s="19" t="s">
        <v>241</v>
      </c>
      <c r="E186" s="19" t="s">
        <v>494</v>
      </c>
      <c r="F186" s="89">
        <v>503742</v>
      </c>
    </row>
    <row r="187" spans="1:6">
      <c r="A187" s="88">
        <v>45687</v>
      </c>
      <c r="B187" s="68" t="s">
        <v>495</v>
      </c>
      <c r="C187" s="19" t="s">
        <v>496</v>
      </c>
      <c r="D187" s="19" t="s">
        <v>241</v>
      </c>
      <c r="E187" s="19" t="s">
        <v>494</v>
      </c>
      <c r="F187" s="89">
        <v>168504</v>
      </c>
    </row>
    <row r="188" spans="1:6">
      <c r="A188" s="88">
        <v>45839</v>
      </c>
      <c r="B188" s="65">
        <v>1307</v>
      </c>
      <c r="C188" s="19" t="s">
        <v>242</v>
      </c>
      <c r="D188" s="19" t="s">
        <v>243</v>
      </c>
      <c r="E188" s="19" t="s">
        <v>244</v>
      </c>
      <c r="F188" s="89">
        <v>40000</v>
      </c>
    </row>
    <row r="189" spans="1:6">
      <c r="A189" s="88">
        <v>45602</v>
      </c>
      <c r="B189" s="68" t="s">
        <v>279</v>
      </c>
      <c r="C189" s="19" t="s">
        <v>280</v>
      </c>
      <c r="D189" s="74" t="s">
        <v>87</v>
      </c>
      <c r="E189" s="74" t="s">
        <v>45</v>
      </c>
      <c r="F189" s="89">
        <v>11723.74</v>
      </c>
    </row>
    <row r="190" spans="1:6">
      <c r="A190" s="88">
        <v>45635</v>
      </c>
      <c r="B190" s="68" t="s">
        <v>281</v>
      </c>
      <c r="C190" s="19" t="s">
        <v>282</v>
      </c>
      <c r="D190" s="67" t="s">
        <v>87</v>
      </c>
      <c r="E190" s="33" t="s">
        <v>45</v>
      </c>
      <c r="F190" s="89">
        <v>145195.63</v>
      </c>
    </row>
    <row r="191" spans="1:6">
      <c r="A191" s="88">
        <v>45643</v>
      </c>
      <c r="B191" s="68" t="s">
        <v>283</v>
      </c>
      <c r="C191" s="19" t="s">
        <v>284</v>
      </c>
      <c r="D191" s="67" t="s">
        <v>87</v>
      </c>
      <c r="E191" s="33" t="s">
        <v>45</v>
      </c>
      <c r="F191" s="89">
        <v>163552.29999999999</v>
      </c>
    </row>
    <row r="192" spans="1:6">
      <c r="A192" s="88">
        <v>45733</v>
      </c>
      <c r="B192" s="68" t="s">
        <v>285</v>
      </c>
      <c r="C192" s="19" t="s">
        <v>286</v>
      </c>
      <c r="D192" s="67" t="s">
        <v>87</v>
      </c>
      <c r="E192" s="33" t="s">
        <v>45</v>
      </c>
      <c r="F192" s="89">
        <v>9735</v>
      </c>
    </row>
    <row r="193" spans="1:6">
      <c r="A193" s="88">
        <v>45995</v>
      </c>
      <c r="B193" s="68" t="s">
        <v>423</v>
      </c>
      <c r="C193" s="19" t="s">
        <v>424</v>
      </c>
      <c r="D193" s="67" t="s">
        <v>425</v>
      </c>
      <c r="E193" s="33" t="s">
        <v>426</v>
      </c>
      <c r="F193" s="89">
        <v>111194.78</v>
      </c>
    </row>
    <row r="194" spans="1:6">
      <c r="A194" s="88">
        <v>46021</v>
      </c>
      <c r="B194" s="68" t="s">
        <v>437</v>
      </c>
      <c r="C194" s="19" t="s">
        <v>438</v>
      </c>
      <c r="D194" s="67" t="s">
        <v>439</v>
      </c>
      <c r="E194" s="33" t="s">
        <v>440</v>
      </c>
      <c r="F194" s="89">
        <v>122602</v>
      </c>
    </row>
    <row r="195" spans="1:6">
      <c r="A195" s="88">
        <v>45565</v>
      </c>
      <c r="B195" s="65">
        <v>9551</v>
      </c>
      <c r="C195" s="19" t="s">
        <v>245</v>
      </c>
      <c r="D195" s="67" t="s">
        <v>246</v>
      </c>
      <c r="E195" s="19" t="s">
        <v>247</v>
      </c>
      <c r="F195" s="89">
        <v>25640</v>
      </c>
    </row>
    <row r="196" spans="1:6">
      <c r="A196" s="88">
        <v>46139</v>
      </c>
      <c r="B196" s="68" t="s">
        <v>575</v>
      </c>
      <c r="C196" s="19" t="s">
        <v>576</v>
      </c>
      <c r="D196" s="67" t="s">
        <v>380</v>
      </c>
      <c r="E196" s="19" t="s">
        <v>91</v>
      </c>
      <c r="F196" s="89">
        <v>474324.6</v>
      </c>
    </row>
    <row r="197" spans="1:6">
      <c r="A197" s="88">
        <v>46153</v>
      </c>
      <c r="B197" s="68" t="s">
        <v>577</v>
      </c>
      <c r="C197" s="19" t="s">
        <v>578</v>
      </c>
      <c r="D197" s="67" t="s">
        <v>380</v>
      </c>
      <c r="E197" s="19" t="s">
        <v>91</v>
      </c>
      <c r="F197" s="89">
        <v>425932.79999999999</v>
      </c>
    </row>
    <row r="198" spans="1:6">
      <c r="A198" s="88">
        <v>46168</v>
      </c>
      <c r="B198" s="68" t="s">
        <v>579</v>
      </c>
      <c r="C198" s="19" t="s">
        <v>580</v>
      </c>
      <c r="D198" s="67" t="s">
        <v>380</v>
      </c>
      <c r="E198" s="19" t="s">
        <v>91</v>
      </c>
      <c r="F198" s="89">
        <v>536871</v>
      </c>
    </row>
    <row r="199" spans="1:6">
      <c r="A199" s="106">
        <v>45816</v>
      </c>
      <c r="B199" s="76">
        <v>9030</v>
      </c>
      <c r="C199" s="3" t="s">
        <v>248</v>
      </c>
      <c r="D199" s="67" t="s">
        <v>92</v>
      </c>
      <c r="E199" s="33" t="s">
        <v>65</v>
      </c>
      <c r="F199" s="89">
        <v>540000</v>
      </c>
    </row>
    <row r="200" spans="1:6">
      <c r="A200" s="88">
        <v>44883</v>
      </c>
      <c r="B200" s="68" t="s">
        <v>249</v>
      </c>
      <c r="C200" s="19" t="s">
        <v>250</v>
      </c>
      <c r="D200" s="19" t="s">
        <v>251</v>
      </c>
      <c r="E200" s="19" t="s">
        <v>86</v>
      </c>
      <c r="F200" s="89">
        <v>123900</v>
      </c>
    </row>
    <row r="201" spans="1:6">
      <c r="A201" s="88">
        <v>44894</v>
      </c>
      <c r="B201" s="68" t="s">
        <v>252</v>
      </c>
      <c r="C201" s="19" t="s">
        <v>253</v>
      </c>
      <c r="D201" s="19" t="s">
        <v>251</v>
      </c>
      <c r="E201" s="19" t="s">
        <v>86</v>
      </c>
      <c r="F201" s="89">
        <v>23600</v>
      </c>
    </row>
    <row r="202" spans="1:6">
      <c r="A202" s="88">
        <v>44981</v>
      </c>
      <c r="B202" s="68" t="s">
        <v>254</v>
      </c>
      <c r="C202" s="19" t="s">
        <v>255</v>
      </c>
      <c r="D202" s="19" t="s">
        <v>251</v>
      </c>
      <c r="E202" s="19" t="s">
        <v>86</v>
      </c>
      <c r="F202" s="89">
        <v>47790</v>
      </c>
    </row>
    <row r="203" spans="1:6">
      <c r="A203" s="88">
        <v>45232</v>
      </c>
      <c r="B203" s="68" t="s">
        <v>256</v>
      </c>
      <c r="C203" s="19" t="s">
        <v>257</v>
      </c>
      <c r="D203" s="19" t="s">
        <v>251</v>
      </c>
      <c r="E203" s="19" t="s">
        <v>86</v>
      </c>
      <c r="F203" s="89">
        <v>41300</v>
      </c>
    </row>
    <row r="204" spans="1:6">
      <c r="A204" s="88">
        <v>45567</v>
      </c>
      <c r="B204" s="68" t="s">
        <v>258</v>
      </c>
      <c r="C204" s="19" t="s">
        <v>166</v>
      </c>
      <c r="D204" s="19" t="s">
        <v>251</v>
      </c>
      <c r="E204" s="19" t="s">
        <v>86</v>
      </c>
      <c r="F204" s="89">
        <v>20060</v>
      </c>
    </row>
    <row r="205" spans="1:6">
      <c r="A205" s="88">
        <v>45862</v>
      </c>
      <c r="B205" s="68" t="s">
        <v>259</v>
      </c>
      <c r="C205" s="19" t="s">
        <v>260</v>
      </c>
      <c r="D205" s="19" t="s">
        <v>251</v>
      </c>
      <c r="E205" s="19" t="s">
        <v>86</v>
      </c>
      <c r="F205" s="89">
        <v>660092</v>
      </c>
    </row>
    <row r="206" spans="1:6">
      <c r="A206" s="88">
        <v>45968</v>
      </c>
      <c r="B206" s="68" t="s">
        <v>345</v>
      </c>
      <c r="C206" s="19" t="s">
        <v>346</v>
      </c>
      <c r="D206" s="19" t="s">
        <v>251</v>
      </c>
      <c r="E206" s="19" t="s">
        <v>86</v>
      </c>
      <c r="F206" s="89">
        <v>309396</v>
      </c>
    </row>
    <row r="207" spans="1:6">
      <c r="A207" s="88">
        <v>44028</v>
      </c>
      <c r="B207" s="68" t="s">
        <v>261</v>
      </c>
      <c r="C207" s="19" t="s">
        <v>344</v>
      </c>
      <c r="D207" s="19" t="s">
        <v>262</v>
      </c>
      <c r="E207" s="107" t="s">
        <v>45</v>
      </c>
      <c r="F207" s="92">
        <v>34820</v>
      </c>
    </row>
    <row r="208" spans="1:6">
      <c r="A208" s="88">
        <v>44183</v>
      </c>
      <c r="B208" s="68" t="s">
        <v>263</v>
      </c>
      <c r="C208" s="19" t="s">
        <v>264</v>
      </c>
      <c r="D208" s="19" t="s">
        <v>262</v>
      </c>
      <c r="E208" s="74" t="s">
        <v>65</v>
      </c>
      <c r="F208" s="89">
        <v>111500</v>
      </c>
    </row>
    <row r="209" spans="1:6">
      <c r="A209" s="88">
        <v>45223</v>
      </c>
      <c r="B209" s="68" t="s">
        <v>266</v>
      </c>
      <c r="C209" s="19" t="s">
        <v>267</v>
      </c>
      <c r="D209" s="19" t="s">
        <v>265</v>
      </c>
      <c r="E209" s="19" t="s">
        <v>45</v>
      </c>
      <c r="F209" s="89">
        <v>129100</v>
      </c>
    </row>
    <row r="210" spans="1:6">
      <c r="A210" s="88">
        <v>45231</v>
      </c>
      <c r="B210" s="68" t="s">
        <v>268</v>
      </c>
      <c r="C210" s="19" t="s">
        <v>269</v>
      </c>
      <c r="D210" s="19" t="s">
        <v>265</v>
      </c>
      <c r="E210" s="19" t="s">
        <v>45</v>
      </c>
      <c r="F210" s="89">
        <v>52000</v>
      </c>
    </row>
    <row r="211" spans="1:6">
      <c r="A211" s="88">
        <v>45667</v>
      </c>
      <c r="B211" s="68" t="s">
        <v>270</v>
      </c>
      <c r="C211" s="19" t="s">
        <v>271</v>
      </c>
      <c r="D211" s="19" t="s">
        <v>265</v>
      </c>
      <c r="E211" s="19" t="s">
        <v>65</v>
      </c>
      <c r="F211" s="89">
        <v>29400</v>
      </c>
    </row>
    <row r="212" spans="1:6">
      <c r="A212" s="105">
        <v>45691</v>
      </c>
      <c r="B212" s="86" t="s">
        <v>497</v>
      </c>
      <c r="C212" s="87" t="s">
        <v>498</v>
      </c>
      <c r="D212" s="19" t="s">
        <v>499</v>
      </c>
      <c r="E212" s="19" t="s">
        <v>500</v>
      </c>
      <c r="F212" s="89">
        <v>982725.08</v>
      </c>
    </row>
    <row r="213" spans="1:6" ht="30">
      <c r="A213" s="105">
        <v>46066</v>
      </c>
      <c r="B213" s="86" t="s">
        <v>501</v>
      </c>
      <c r="C213" s="87" t="s">
        <v>502</v>
      </c>
      <c r="D213" s="19" t="s">
        <v>499</v>
      </c>
      <c r="E213" s="74" t="s">
        <v>503</v>
      </c>
      <c r="F213" s="89">
        <v>86035.26</v>
      </c>
    </row>
    <row r="214" spans="1:6">
      <c r="A214" s="88">
        <v>44301</v>
      </c>
      <c r="B214" s="68" t="s">
        <v>272</v>
      </c>
      <c r="C214" s="19" t="s">
        <v>273</v>
      </c>
      <c r="D214" s="19" t="s">
        <v>274</v>
      </c>
      <c r="E214" s="19" t="s">
        <v>275</v>
      </c>
      <c r="F214" s="89">
        <v>8022</v>
      </c>
    </row>
    <row r="215" spans="1:6">
      <c r="A215" s="88">
        <v>44375</v>
      </c>
      <c r="B215" s="68" t="s">
        <v>276</v>
      </c>
      <c r="C215" s="19" t="s">
        <v>277</v>
      </c>
      <c r="D215" s="19" t="s">
        <v>274</v>
      </c>
      <c r="E215" s="19" t="s">
        <v>278</v>
      </c>
      <c r="F215" s="89">
        <v>49560</v>
      </c>
    </row>
    <row r="216" spans="1:6" ht="30">
      <c r="A216" s="88">
        <v>45021</v>
      </c>
      <c r="B216" s="68" t="s">
        <v>287</v>
      </c>
      <c r="C216" s="19" t="s">
        <v>288</v>
      </c>
      <c r="D216" s="67" t="s">
        <v>289</v>
      </c>
      <c r="E216" s="108" t="s">
        <v>60</v>
      </c>
      <c r="F216" s="89">
        <v>12413</v>
      </c>
    </row>
    <row r="217" spans="1:6">
      <c r="A217" s="94">
        <v>45596</v>
      </c>
      <c r="B217" s="68" t="s">
        <v>519</v>
      </c>
      <c r="C217" s="19" t="s">
        <v>520</v>
      </c>
      <c r="D217" s="67" t="s">
        <v>97</v>
      </c>
      <c r="E217" s="108" t="s">
        <v>65</v>
      </c>
      <c r="F217" s="89">
        <v>59600</v>
      </c>
    </row>
    <row r="218" spans="1:6">
      <c r="A218" s="94">
        <v>45656</v>
      </c>
      <c r="B218" s="68" t="s">
        <v>290</v>
      </c>
      <c r="C218" s="19" t="s">
        <v>291</v>
      </c>
      <c r="D218" s="67" t="s">
        <v>97</v>
      </c>
      <c r="E218" s="19" t="s">
        <v>65</v>
      </c>
      <c r="F218" s="89">
        <v>104400</v>
      </c>
    </row>
    <row r="219" spans="1:6">
      <c r="A219" s="94">
        <v>45838</v>
      </c>
      <c r="B219" s="68" t="s">
        <v>292</v>
      </c>
      <c r="C219" s="19" t="s">
        <v>293</v>
      </c>
      <c r="D219" s="67" t="s">
        <v>97</v>
      </c>
      <c r="E219" s="19" t="s">
        <v>65</v>
      </c>
      <c r="F219" s="89">
        <v>69600</v>
      </c>
    </row>
    <row r="220" spans="1:6">
      <c r="A220" s="94">
        <v>45889</v>
      </c>
      <c r="B220" s="68" t="s">
        <v>521</v>
      </c>
      <c r="C220" s="19" t="s">
        <v>522</v>
      </c>
      <c r="D220" s="67" t="s">
        <v>97</v>
      </c>
      <c r="E220" s="19" t="s">
        <v>65</v>
      </c>
      <c r="F220" s="89">
        <v>104400</v>
      </c>
    </row>
    <row r="221" spans="1:6">
      <c r="A221" s="94">
        <v>45937</v>
      </c>
      <c r="B221" s="68" t="s">
        <v>523</v>
      </c>
      <c r="C221" s="19" t="s">
        <v>524</v>
      </c>
      <c r="D221" s="67" t="s">
        <v>97</v>
      </c>
      <c r="E221" s="19" t="s">
        <v>65</v>
      </c>
      <c r="F221" s="89">
        <v>69600</v>
      </c>
    </row>
    <row r="222" spans="1:6">
      <c r="A222" s="94">
        <v>45922</v>
      </c>
      <c r="B222" s="68" t="s">
        <v>302</v>
      </c>
      <c r="C222" s="19" t="s">
        <v>303</v>
      </c>
      <c r="D222" s="81" t="s">
        <v>98</v>
      </c>
      <c r="E222" s="19" t="s">
        <v>304</v>
      </c>
      <c r="F222" s="89">
        <v>328748</v>
      </c>
    </row>
    <row r="223" spans="1:6">
      <c r="A223" s="94">
        <v>45925</v>
      </c>
      <c r="B223" s="68" t="s">
        <v>305</v>
      </c>
      <c r="C223" s="19" t="s">
        <v>178</v>
      </c>
      <c r="D223" s="81" t="s">
        <v>98</v>
      </c>
      <c r="E223" s="19" t="s">
        <v>304</v>
      </c>
      <c r="F223" s="89">
        <v>6149.18</v>
      </c>
    </row>
    <row r="224" spans="1:6" ht="30">
      <c r="A224" s="88">
        <v>43283</v>
      </c>
      <c r="B224" s="68"/>
      <c r="C224" s="19"/>
      <c r="D224" s="81" t="s">
        <v>100</v>
      </c>
      <c r="E224" s="19" t="s">
        <v>301</v>
      </c>
      <c r="F224" s="89">
        <v>29500</v>
      </c>
    </row>
    <row r="225" spans="1:15" ht="30">
      <c r="A225" s="66">
        <v>45385</v>
      </c>
      <c r="B225" s="79" t="s">
        <v>298</v>
      </c>
      <c r="C225" s="33" t="s">
        <v>299</v>
      </c>
      <c r="D225" s="80" t="s">
        <v>300</v>
      </c>
      <c r="E225" s="33" t="s">
        <v>89</v>
      </c>
      <c r="F225" s="92">
        <v>29511.8</v>
      </c>
    </row>
    <row r="226" spans="1:15">
      <c r="A226" s="66">
        <v>44320</v>
      </c>
      <c r="B226" s="79" t="s">
        <v>294</v>
      </c>
      <c r="C226" s="33" t="s">
        <v>295</v>
      </c>
      <c r="D226" s="80" t="s">
        <v>296</v>
      </c>
      <c r="E226" s="33" t="s">
        <v>297</v>
      </c>
      <c r="F226" s="92">
        <v>77739</v>
      </c>
      <c r="O226" s="22"/>
    </row>
    <row r="227" spans="1:15">
      <c r="A227" s="66">
        <v>46029</v>
      </c>
      <c r="B227" s="79" t="s">
        <v>428</v>
      </c>
      <c r="C227" s="33" t="s">
        <v>429</v>
      </c>
      <c r="D227" s="80" t="s">
        <v>401</v>
      </c>
      <c r="E227" s="33" t="s">
        <v>402</v>
      </c>
      <c r="F227" s="92">
        <v>171100</v>
      </c>
      <c r="H227" s="22"/>
      <c r="O227" s="22"/>
    </row>
    <row r="228" spans="1:15" ht="30">
      <c r="A228" s="88">
        <v>46050</v>
      </c>
      <c r="B228" s="68" t="s">
        <v>504</v>
      </c>
      <c r="C228" s="19" t="s">
        <v>505</v>
      </c>
      <c r="D228" s="80" t="s">
        <v>401</v>
      </c>
      <c r="E228" s="19" t="s">
        <v>137</v>
      </c>
      <c r="F228" s="89">
        <f>593312.38-49559.87</f>
        <v>543752.51</v>
      </c>
      <c r="J228" s="22"/>
      <c r="K228" s="89"/>
    </row>
    <row r="229" spans="1:15" ht="30">
      <c r="A229" s="88">
        <v>46076</v>
      </c>
      <c r="B229" s="68" t="s">
        <v>525</v>
      </c>
      <c r="C229" s="19" t="s">
        <v>526</v>
      </c>
      <c r="D229" s="80" t="s">
        <v>401</v>
      </c>
      <c r="E229" s="19" t="s">
        <v>137</v>
      </c>
      <c r="F229" s="89">
        <v>369523.37</v>
      </c>
      <c r="K229" s="22"/>
    </row>
    <row r="230" spans="1:15">
      <c r="A230" s="88">
        <v>44785</v>
      </c>
      <c r="B230" s="68" t="s">
        <v>306</v>
      </c>
      <c r="C230" s="19" t="s">
        <v>307</v>
      </c>
      <c r="D230" s="81" t="s">
        <v>102</v>
      </c>
      <c r="E230" s="19" t="s">
        <v>308</v>
      </c>
      <c r="F230" s="89">
        <v>219204.11</v>
      </c>
    </row>
    <row r="231" spans="1:15">
      <c r="A231" s="88">
        <v>44939</v>
      </c>
      <c r="B231" s="68" t="s">
        <v>309</v>
      </c>
      <c r="C231" s="19" t="s">
        <v>310</v>
      </c>
      <c r="D231" s="81" t="s">
        <v>102</v>
      </c>
      <c r="E231" s="19" t="s">
        <v>311</v>
      </c>
      <c r="F231" s="89">
        <v>343014.2</v>
      </c>
      <c r="J231" s="22"/>
    </row>
    <row r="232" spans="1:15">
      <c r="A232" s="88">
        <v>46137</v>
      </c>
      <c r="B232" s="68" t="s">
        <v>587</v>
      </c>
      <c r="C232" s="19" t="s">
        <v>588</v>
      </c>
      <c r="D232" s="81" t="s">
        <v>547</v>
      </c>
      <c r="E232" s="19" t="s">
        <v>57</v>
      </c>
      <c r="F232" s="89">
        <v>474308.86</v>
      </c>
      <c r="J232" s="22"/>
    </row>
    <row r="233" spans="1:15">
      <c r="A233" s="88">
        <v>46141</v>
      </c>
      <c r="B233" s="68" t="s">
        <v>562</v>
      </c>
      <c r="C233" s="19" t="s">
        <v>589</v>
      </c>
      <c r="D233" s="81" t="s">
        <v>547</v>
      </c>
      <c r="E233" s="19" t="s">
        <v>57</v>
      </c>
      <c r="F233" s="89">
        <v>355731</v>
      </c>
      <c r="J233" s="22"/>
    </row>
    <row r="234" spans="1:15" ht="30">
      <c r="A234" s="88">
        <v>45999</v>
      </c>
      <c r="B234" s="68" t="s">
        <v>430</v>
      </c>
      <c r="C234" s="19" t="s">
        <v>431</v>
      </c>
      <c r="D234" s="19" t="s">
        <v>432</v>
      </c>
      <c r="E234" s="19" t="s">
        <v>433</v>
      </c>
      <c r="F234" s="89">
        <v>33256</v>
      </c>
    </row>
    <row r="235" spans="1:15">
      <c r="A235" s="88">
        <v>46041</v>
      </c>
      <c r="B235" s="68" t="s">
        <v>506</v>
      </c>
      <c r="C235" s="19" t="s">
        <v>507</v>
      </c>
      <c r="D235" s="19" t="s">
        <v>461</v>
      </c>
      <c r="E235" s="70" t="s">
        <v>541</v>
      </c>
      <c r="F235" s="89">
        <v>491160.38</v>
      </c>
    </row>
    <row r="236" spans="1:15">
      <c r="A236" s="88">
        <v>46069</v>
      </c>
      <c r="B236" s="68" t="s">
        <v>539</v>
      </c>
      <c r="C236" s="19" t="s">
        <v>540</v>
      </c>
      <c r="D236" s="19" t="s">
        <v>461</v>
      </c>
      <c r="E236" s="70" t="s">
        <v>45</v>
      </c>
      <c r="F236" s="89">
        <v>1230695</v>
      </c>
    </row>
    <row r="237" spans="1:15" ht="30">
      <c r="A237" s="88">
        <v>44971</v>
      </c>
      <c r="B237" s="68" t="s">
        <v>312</v>
      </c>
      <c r="C237" s="109" t="s">
        <v>313</v>
      </c>
      <c r="D237" s="83" t="s">
        <v>314</v>
      </c>
      <c r="E237" s="19" t="s">
        <v>89</v>
      </c>
      <c r="F237" s="89">
        <v>22288.799999999999</v>
      </c>
    </row>
    <row r="238" spans="1:15" ht="30">
      <c r="A238" s="88">
        <v>45209</v>
      </c>
      <c r="B238" s="68" t="s">
        <v>315</v>
      </c>
      <c r="C238" s="109" t="s">
        <v>316</v>
      </c>
      <c r="D238" s="83" t="s">
        <v>314</v>
      </c>
      <c r="E238" s="19" t="s">
        <v>89</v>
      </c>
      <c r="F238" s="89">
        <v>80771.19</v>
      </c>
    </row>
    <row r="239" spans="1:15" ht="30">
      <c r="A239" s="88">
        <v>45267</v>
      </c>
      <c r="B239" s="68" t="s">
        <v>317</v>
      </c>
      <c r="C239" s="109" t="s">
        <v>318</v>
      </c>
      <c r="D239" s="83" t="s">
        <v>314</v>
      </c>
      <c r="E239" s="19" t="s">
        <v>89</v>
      </c>
      <c r="F239" s="89">
        <v>28000</v>
      </c>
    </row>
    <row r="240" spans="1:15" ht="30">
      <c r="A240" s="88">
        <v>45527</v>
      </c>
      <c r="B240" s="68" t="s">
        <v>319</v>
      </c>
      <c r="C240" s="109" t="s">
        <v>320</v>
      </c>
      <c r="D240" s="83" t="s">
        <v>314</v>
      </c>
      <c r="E240" s="19" t="s">
        <v>89</v>
      </c>
      <c r="F240" s="89">
        <v>29180</v>
      </c>
    </row>
    <row r="241" spans="1:8">
      <c r="A241" s="88">
        <v>45719</v>
      </c>
      <c r="B241" s="68" t="s">
        <v>321</v>
      </c>
      <c r="C241" s="109" t="s">
        <v>322</v>
      </c>
      <c r="D241" s="83" t="s">
        <v>104</v>
      </c>
      <c r="E241" s="19" t="s">
        <v>467</v>
      </c>
      <c r="F241" s="89">
        <v>7946.49</v>
      </c>
    </row>
    <row r="242" spans="1:8">
      <c r="A242" s="88">
        <v>45733</v>
      </c>
      <c r="B242" s="68" t="s">
        <v>323</v>
      </c>
      <c r="C242" s="109" t="s">
        <v>324</v>
      </c>
      <c r="D242" s="83" t="s">
        <v>104</v>
      </c>
      <c r="E242" s="19" t="s">
        <v>45</v>
      </c>
      <c r="F242" s="89">
        <v>236000</v>
      </c>
    </row>
    <row r="243" spans="1:8">
      <c r="A243" s="88">
        <v>45742</v>
      </c>
      <c r="B243" s="68" t="s">
        <v>327</v>
      </c>
      <c r="C243" s="109" t="s">
        <v>328</v>
      </c>
      <c r="D243" s="83" t="s">
        <v>104</v>
      </c>
      <c r="E243" s="19" t="s">
        <v>45</v>
      </c>
      <c r="F243" s="89">
        <v>11800</v>
      </c>
    </row>
    <row r="244" spans="1:8">
      <c r="A244" s="88">
        <v>45750</v>
      </c>
      <c r="B244" s="68" t="s">
        <v>325</v>
      </c>
      <c r="C244" s="109" t="s">
        <v>326</v>
      </c>
      <c r="D244" s="83" t="s">
        <v>104</v>
      </c>
      <c r="E244" s="19" t="s">
        <v>45</v>
      </c>
      <c r="F244" s="89">
        <v>83174</v>
      </c>
    </row>
    <row r="245" spans="1:8">
      <c r="A245" s="88">
        <v>45840</v>
      </c>
      <c r="B245" s="68" t="s">
        <v>329</v>
      </c>
      <c r="C245" s="109" t="s">
        <v>330</v>
      </c>
      <c r="D245" s="83" t="s">
        <v>104</v>
      </c>
      <c r="E245" s="19" t="s">
        <v>45</v>
      </c>
      <c r="F245" s="89">
        <v>170219.8</v>
      </c>
    </row>
    <row r="246" spans="1:8">
      <c r="A246" s="88">
        <v>45923</v>
      </c>
      <c r="B246" s="68" t="s">
        <v>331</v>
      </c>
      <c r="C246" s="109" t="s">
        <v>332</v>
      </c>
      <c r="D246" s="83" t="s">
        <v>104</v>
      </c>
      <c r="E246" s="19" t="s">
        <v>45</v>
      </c>
      <c r="F246" s="89">
        <v>836011.1</v>
      </c>
    </row>
    <row r="247" spans="1:8">
      <c r="A247" s="88">
        <v>45973</v>
      </c>
      <c r="B247" s="68" t="s">
        <v>435</v>
      </c>
      <c r="C247" s="109" t="s">
        <v>436</v>
      </c>
      <c r="D247" s="83" t="s">
        <v>104</v>
      </c>
      <c r="E247" s="19" t="s">
        <v>45</v>
      </c>
      <c r="F247" s="89">
        <v>645165</v>
      </c>
    </row>
    <row r="248" spans="1:8" ht="30">
      <c r="A248" s="88">
        <v>45750</v>
      </c>
      <c r="B248" s="68" t="s">
        <v>333</v>
      </c>
      <c r="C248" s="19" t="s">
        <v>163</v>
      </c>
      <c r="D248" s="19" t="s">
        <v>106</v>
      </c>
      <c r="E248" s="19" t="s">
        <v>45</v>
      </c>
      <c r="F248" s="92">
        <v>77290</v>
      </c>
    </row>
    <row r="249" spans="1:8" ht="30">
      <c r="A249" s="88">
        <v>45750</v>
      </c>
      <c r="B249" s="68" t="s">
        <v>334</v>
      </c>
      <c r="C249" s="19" t="s">
        <v>223</v>
      </c>
      <c r="D249" s="19" t="s">
        <v>106</v>
      </c>
      <c r="E249" s="19" t="s">
        <v>45</v>
      </c>
      <c r="F249" s="92">
        <v>16000</v>
      </c>
    </row>
    <row r="250" spans="1:8" ht="30">
      <c r="A250" s="88">
        <v>45999</v>
      </c>
      <c r="B250" s="68" t="s">
        <v>408</v>
      </c>
      <c r="C250" s="19" t="s">
        <v>434</v>
      </c>
      <c r="D250" s="19" t="s">
        <v>106</v>
      </c>
      <c r="E250" s="19" t="s">
        <v>45</v>
      </c>
      <c r="F250" s="92">
        <v>1547260</v>
      </c>
    </row>
    <row r="251" spans="1:8">
      <c r="A251" s="88">
        <v>45625</v>
      </c>
      <c r="B251" s="68" t="s">
        <v>335</v>
      </c>
      <c r="C251" s="19" t="s">
        <v>336</v>
      </c>
      <c r="D251" s="19" t="s">
        <v>108</v>
      </c>
      <c r="E251" s="19" t="s">
        <v>45</v>
      </c>
      <c r="F251" s="92">
        <v>45650</v>
      </c>
    </row>
    <row r="252" spans="1:8">
      <c r="A252" s="3"/>
      <c r="B252" s="3"/>
      <c r="C252" s="3"/>
      <c r="D252" s="3"/>
      <c r="E252" s="36" t="s">
        <v>29</v>
      </c>
      <c r="F252" s="101">
        <v>42205518.119999997</v>
      </c>
      <c r="H252" s="22"/>
    </row>
    <row r="254" spans="1:8">
      <c r="E254" t="s">
        <v>24</v>
      </c>
    </row>
    <row r="255" spans="1:8">
      <c r="A255" t="s">
        <v>25</v>
      </c>
    </row>
    <row r="256" spans="1:8">
      <c r="F256" s="22"/>
    </row>
    <row r="257" spans="1:6">
      <c r="A257" t="s">
        <v>26</v>
      </c>
      <c r="F257" s="113"/>
    </row>
    <row r="258" spans="1:6">
      <c r="A258" t="s">
        <v>27</v>
      </c>
    </row>
    <row r="259" spans="1:6">
      <c r="F259" s="22"/>
    </row>
    <row r="260" spans="1:6">
      <c r="A260" t="s">
        <v>26</v>
      </c>
    </row>
    <row r="261" spans="1:6">
      <c r="A261" t="s">
        <v>28</v>
      </c>
    </row>
  </sheetData>
  <autoFilter ref="A7:F252"/>
  <sortState ref="A8:F251">
    <sortCondition ref="D8:D251"/>
  </sortState>
  <mergeCells count="4">
    <mergeCell ref="A3:F3"/>
    <mergeCell ref="A4:F4"/>
    <mergeCell ref="A5:F5"/>
    <mergeCell ref="A6:F6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8 C8:C9 C15:C17 C19:C34 C36:C40"/>
  </dataValidation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4"/>
  <sheetViews>
    <sheetView topLeftCell="A232" workbookViewId="0">
      <selection activeCell="F256" sqref="F256"/>
    </sheetView>
  </sheetViews>
  <sheetFormatPr baseColWidth="10" defaultColWidth="11.42578125" defaultRowHeight="15"/>
  <cols>
    <col min="1" max="1" width="24.85546875" customWidth="1"/>
    <col min="2" max="2" width="16.42578125" customWidth="1"/>
    <col min="3" max="3" width="15.42578125" customWidth="1"/>
    <col min="5" max="5" width="17.5703125" customWidth="1"/>
    <col min="6" max="6" width="14.7109375" customWidth="1"/>
    <col min="7" max="7" width="13.85546875" customWidth="1"/>
    <col min="8" max="8" width="12.7109375" customWidth="1"/>
    <col min="9" max="9" width="12.28515625" customWidth="1"/>
    <col min="10" max="10" width="15.42578125" customWidth="1"/>
    <col min="11" max="12" width="12.7109375" bestFit="1" customWidth="1"/>
    <col min="13" max="13" width="13.7109375" customWidth="1"/>
  </cols>
  <sheetData>
    <row r="2" spans="1:10" ht="18.75">
      <c r="A2" s="158" t="s">
        <v>600</v>
      </c>
      <c r="B2" s="158"/>
      <c r="C2" s="158"/>
      <c r="D2" s="158"/>
      <c r="E2" s="158"/>
      <c r="F2" s="158"/>
      <c r="G2" s="158"/>
      <c r="H2" s="158"/>
      <c r="I2" s="35"/>
      <c r="J2" s="35"/>
    </row>
    <row r="3" spans="1:10">
      <c r="A3" s="142" t="s">
        <v>348</v>
      </c>
      <c r="B3" s="142"/>
      <c r="C3" s="142"/>
      <c r="D3" s="161" t="s">
        <v>349</v>
      </c>
      <c r="E3" s="161"/>
      <c r="F3" s="161"/>
      <c r="G3" s="161"/>
      <c r="H3" s="161"/>
      <c r="I3" s="161"/>
      <c r="J3" s="161"/>
    </row>
    <row r="4" spans="1:10" ht="30">
      <c r="A4" s="36" t="s">
        <v>30</v>
      </c>
      <c r="B4" s="36" t="s">
        <v>31</v>
      </c>
      <c r="C4" s="37" t="s">
        <v>32</v>
      </c>
      <c r="D4" s="36" t="s">
        <v>33</v>
      </c>
      <c r="E4" s="36" t="s">
        <v>34</v>
      </c>
      <c r="F4" s="36" t="s">
        <v>35</v>
      </c>
      <c r="G4" s="36" t="s">
        <v>36</v>
      </c>
      <c r="H4" s="36" t="s">
        <v>37</v>
      </c>
      <c r="I4" s="36" t="s">
        <v>38</v>
      </c>
      <c r="J4" s="36" t="s">
        <v>350</v>
      </c>
    </row>
    <row r="5" spans="1:10" ht="17.25">
      <c r="A5" s="38" t="s">
        <v>351</v>
      </c>
      <c r="B5" s="3" t="s">
        <v>352</v>
      </c>
      <c r="C5" s="38" t="s">
        <v>353</v>
      </c>
      <c r="D5" s="39">
        <v>42682</v>
      </c>
      <c r="E5" s="96">
        <v>1947</v>
      </c>
      <c r="F5" s="3">
        <v>0</v>
      </c>
      <c r="G5" s="54">
        <v>0</v>
      </c>
      <c r="H5" s="3">
        <v>0</v>
      </c>
      <c r="I5" s="3">
        <v>0</v>
      </c>
      <c r="J5" s="40">
        <v>1947</v>
      </c>
    </row>
    <row r="6" spans="1:10" ht="17.25">
      <c r="A6" s="38" t="s">
        <v>351</v>
      </c>
      <c r="B6" s="3" t="s">
        <v>352</v>
      </c>
      <c r="C6" s="38" t="s">
        <v>353</v>
      </c>
      <c r="D6" s="39">
        <v>42793</v>
      </c>
      <c r="E6" s="96">
        <v>1920</v>
      </c>
      <c r="F6" s="3">
        <v>0</v>
      </c>
      <c r="G6" s="54">
        <v>0</v>
      </c>
      <c r="H6" s="3">
        <v>0</v>
      </c>
      <c r="I6" s="3">
        <v>0</v>
      </c>
      <c r="J6" s="40">
        <v>1920</v>
      </c>
    </row>
    <row r="7" spans="1:10" ht="17.25">
      <c r="A7" s="38" t="s">
        <v>351</v>
      </c>
      <c r="B7" s="3" t="s">
        <v>352</v>
      </c>
      <c r="C7" s="38" t="s">
        <v>353</v>
      </c>
      <c r="D7" s="39">
        <v>42812</v>
      </c>
      <c r="E7" s="96">
        <v>1920</v>
      </c>
      <c r="F7" s="3">
        <v>0</v>
      </c>
      <c r="G7" s="54">
        <v>0</v>
      </c>
      <c r="H7" s="3">
        <v>0</v>
      </c>
      <c r="I7" s="3">
        <v>0</v>
      </c>
      <c r="J7" s="40">
        <v>1920</v>
      </c>
    </row>
    <row r="8" spans="1:10" ht="17.25">
      <c r="A8" s="38" t="s">
        <v>351</v>
      </c>
      <c r="B8" s="3" t="s">
        <v>352</v>
      </c>
      <c r="C8" s="38" t="s">
        <v>353</v>
      </c>
      <c r="D8" s="39">
        <v>42909</v>
      </c>
      <c r="E8" s="96">
        <v>1920</v>
      </c>
      <c r="F8" s="3">
        <v>0</v>
      </c>
      <c r="G8" s="54">
        <v>0</v>
      </c>
      <c r="H8" s="3">
        <v>0</v>
      </c>
      <c r="I8" s="3">
        <v>0</v>
      </c>
      <c r="J8" s="40">
        <v>1920</v>
      </c>
    </row>
    <row r="9" spans="1:10" ht="17.25">
      <c r="A9" s="41" t="s">
        <v>73</v>
      </c>
      <c r="B9" s="3">
        <v>130301166</v>
      </c>
      <c r="C9" s="38" t="s">
        <v>353</v>
      </c>
      <c r="D9" s="39">
        <v>43201</v>
      </c>
      <c r="E9" s="96">
        <v>29500</v>
      </c>
      <c r="F9" s="3">
        <v>0</v>
      </c>
      <c r="G9" s="54">
        <v>0</v>
      </c>
      <c r="H9" s="3">
        <v>0</v>
      </c>
      <c r="I9" s="3">
        <v>0</v>
      </c>
      <c r="J9" s="40">
        <v>29500</v>
      </c>
    </row>
    <row r="10" spans="1:10" ht="17.25">
      <c r="A10" s="41" t="s">
        <v>186</v>
      </c>
      <c r="B10" s="3">
        <v>117013123</v>
      </c>
      <c r="C10" s="38" t="s">
        <v>353</v>
      </c>
      <c r="D10" s="39">
        <v>43181</v>
      </c>
      <c r="E10" s="96">
        <v>685.38</v>
      </c>
      <c r="F10" s="3">
        <v>0</v>
      </c>
      <c r="G10" s="54">
        <v>0</v>
      </c>
      <c r="H10" s="3">
        <v>0</v>
      </c>
      <c r="I10" s="3">
        <v>0</v>
      </c>
      <c r="J10" s="40">
        <v>685.38</v>
      </c>
    </row>
    <row r="11" spans="1:10" ht="17.25">
      <c r="A11" s="41" t="s">
        <v>186</v>
      </c>
      <c r="B11" s="3">
        <v>117013123</v>
      </c>
      <c r="C11" s="38" t="s">
        <v>353</v>
      </c>
      <c r="D11" s="39">
        <v>43223</v>
      </c>
      <c r="E11" s="96">
        <v>942.5</v>
      </c>
      <c r="F11" s="3">
        <v>0</v>
      </c>
      <c r="G11" s="54">
        <v>0</v>
      </c>
      <c r="H11" s="3">
        <v>0</v>
      </c>
      <c r="I11" s="3">
        <v>0</v>
      </c>
      <c r="J11" s="40">
        <v>942.5</v>
      </c>
    </row>
    <row r="12" spans="1:10" ht="17.25">
      <c r="A12" s="41" t="s">
        <v>186</v>
      </c>
      <c r="B12" s="3">
        <v>117013123</v>
      </c>
      <c r="C12" s="38" t="s">
        <v>353</v>
      </c>
      <c r="D12" s="39">
        <v>43228</v>
      </c>
      <c r="E12" s="96">
        <v>600</v>
      </c>
      <c r="F12" s="3">
        <v>0</v>
      </c>
      <c r="G12" s="54">
        <v>0</v>
      </c>
      <c r="H12" s="3">
        <v>0</v>
      </c>
      <c r="I12" s="3">
        <v>0</v>
      </c>
      <c r="J12" s="40">
        <v>600</v>
      </c>
    </row>
    <row r="13" spans="1:10" ht="17.25">
      <c r="A13" s="41" t="s">
        <v>186</v>
      </c>
      <c r="B13" s="3">
        <v>117013123</v>
      </c>
      <c r="C13" s="38" t="s">
        <v>353</v>
      </c>
      <c r="D13" s="39">
        <v>43260</v>
      </c>
      <c r="E13" s="96">
        <v>4050</v>
      </c>
      <c r="F13" s="3">
        <v>0</v>
      </c>
      <c r="G13" s="54">
        <v>0</v>
      </c>
      <c r="H13" s="3">
        <v>0</v>
      </c>
      <c r="I13" s="3">
        <v>0</v>
      </c>
      <c r="J13" s="40">
        <v>4050</v>
      </c>
    </row>
    <row r="14" spans="1:10" ht="17.25">
      <c r="A14" s="41" t="s">
        <v>186</v>
      </c>
      <c r="B14" s="3">
        <v>117013123</v>
      </c>
      <c r="C14" s="38" t="s">
        <v>353</v>
      </c>
      <c r="D14" s="39">
        <v>43264</v>
      </c>
      <c r="E14" s="96">
        <v>2500</v>
      </c>
      <c r="F14" s="3">
        <v>0</v>
      </c>
      <c r="G14" s="54">
        <v>0</v>
      </c>
      <c r="H14" s="3">
        <v>0</v>
      </c>
      <c r="I14" s="3">
        <v>0</v>
      </c>
      <c r="J14" s="40">
        <v>2500</v>
      </c>
    </row>
    <row r="15" spans="1:10" ht="17.25">
      <c r="A15" s="41" t="s">
        <v>186</v>
      </c>
      <c r="B15" s="3">
        <v>117013123</v>
      </c>
      <c r="C15" s="38" t="s">
        <v>353</v>
      </c>
      <c r="D15" s="39">
        <v>43299</v>
      </c>
      <c r="E15" s="96">
        <v>4395</v>
      </c>
      <c r="F15" s="3">
        <v>0</v>
      </c>
      <c r="G15" s="54">
        <v>0</v>
      </c>
      <c r="H15" s="3">
        <v>0</v>
      </c>
      <c r="I15" s="3">
        <v>0</v>
      </c>
      <c r="J15" s="40">
        <v>4395</v>
      </c>
    </row>
    <row r="16" spans="1:10" ht="17.25">
      <c r="A16" s="41" t="s">
        <v>186</v>
      </c>
      <c r="B16" s="3">
        <v>117013123</v>
      </c>
      <c r="C16" s="38" t="s">
        <v>353</v>
      </c>
      <c r="D16" s="39">
        <v>43304</v>
      </c>
      <c r="E16" s="96">
        <f>640+702.61</f>
        <v>1342.6100000000001</v>
      </c>
      <c r="F16" s="3">
        <v>0</v>
      </c>
      <c r="G16" s="54">
        <v>0</v>
      </c>
      <c r="H16" s="3">
        <v>0</v>
      </c>
      <c r="I16" s="3">
        <v>0</v>
      </c>
      <c r="J16" s="40">
        <v>1342.61</v>
      </c>
    </row>
    <row r="17" spans="1:12" ht="17.25">
      <c r="A17" s="41" t="s">
        <v>186</v>
      </c>
      <c r="B17" s="3">
        <v>117013123</v>
      </c>
      <c r="C17" s="38" t="s">
        <v>353</v>
      </c>
      <c r="D17" s="39">
        <v>43304</v>
      </c>
      <c r="E17" s="96">
        <v>1500</v>
      </c>
      <c r="F17" s="3">
        <v>0</v>
      </c>
      <c r="G17" s="54">
        <v>0</v>
      </c>
      <c r="H17" s="3">
        <v>0</v>
      </c>
      <c r="I17" s="3">
        <v>0</v>
      </c>
      <c r="J17" s="40">
        <v>1500</v>
      </c>
    </row>
    <row r="18" spans="1:12" ht="17.25">
      <c r="A18" s="41" t="s">
        <v>186</v>
      </c>
      <c r="B18" s="3">
        <v>117013123</v>
      </c>
      <c r="C18" s="38" t="s">
        <v>353</v>
      </c>
      <c r="D18" s="39">
        <v>43304</v>
      </c>
      <c r="E18" s="96">
        <v>640</v>
      </c>
      <c r="F18" s="3">
        <v>0</v>
      </c>
      <c r="G18" s="54">
        <v>0</v>
      </c>
      <c r="H18" s="3">
        <v>0</v>
      </c>
      <c r="I18" s="3">
        <v>0</v>
      </c>
      <c r="J18" s="40">
        <v>640</v>
      </c>
    </row>
    <row r="19" spans="1:12" ht="17.25">
      <c r="A19" s="41" t="s">
        <v>186</v>
      </c>
      <c r="B19" s="3">
        <v>117013123</v>
      </c>
      <c r="C19" s="38" t="s">
        <v>353</v>
      </c>
      <c r="D19" s="39">
        <v>43314</v>
      </c>
      <c r="E19" s="96">
        <v>1400</v>
      </c>
      <c r="F19" s="3">
        <v>0</v>
      </c>
      <c r="G19" s="54">
        <v>0</v>
      </c>
      <c r="H19" s="3">
        <v>0</v>
      </c>
      <c r="I19" s="3">
        <v>0</v>
      </c>
      <c r="J19" s="40">
        <v>1400</v>
      </c>
    </row>
    <row r="20" spans="1:12" ht="17.25">
      <c r="A20" s="50" t="s">
        <v>186</v>
      </c>
      <c r="B20" s="3">
        <v>117013123</v>
      </c>
      <c r="C20" s="38" t="s">
        <v>353</v>
      </c>
      <c r="D20" s="51">
        <v>43327</v>
      </c>
      <c r="E20" s="96">
        <v>450</v>
      </c>
      <c r="F20" s="3">
        <v>0</v>
      </c>
      <c r="G20" s="54">
        <v>0</v>
      </c>
      <c r="H20" s="3">
        <v>0</v>
      </c>
      <c r="I20" s="3">
        <v>0</v>
      </c>
      <c r="J20" s="40">
        <v>450</v>
      </c>
    </row>
    <row r="21" spans="1:12" ht="17.25">
      <c r="A21" s="50" t="s">
        <v>186</v>
      </c>
      <c r="B21" s="3">
        <v>117013123</v>
      </c>
      <c r="C21" s="38" t="s">
        <v>353</v>
      </c>
      <c r="D21" s="51">
        <v>43327</v>
      </c>
      <c r="E21" s="96">
        <v>3000</v>
      </c>
      <c r="F21" s="3">
        <v>0</v>
      </c>
      <c r="G21" s="54">
        <v>0</v>
      </c>
      <c r="H21" s="3">
        <v>0</v>
      </c>
      <c r="I21" s="3">
        <v>0</v>
      </c>
      <c r="J21" s="40">
        <v>3000</v>
      </c>
    </row>
    <row r="22" spans="1:12" ht="17.25">
      <c r="A22" s="50" t="s">
        <v>186</v>
      </c>
      <c r="B22" s="3">
        <v>117013123</v>
      </c>
      <c r="C22" s="38" t="s">
        <v>353</v>
      </c>
      <c r="D22" s="51">
        <v>43327</v>
      </c>
      <c r="E22" s="96">
        <v>5250</v>
      </c>
      <c r="F22" s="3">
        <v>0</v>
      </c>
      <c r="G22" s="54">
        <v>0</v>
      </c>
      <c r="H22" s="3">
        <v>0</v>
      </c>
      <c r="I22" s="3">
        <v>0</v>
      </c>
      <c r="J22" s="40">
        <v>5250</v>
      </c>
    </row>
    <row r="23" spans="1:12" ht="17.25">
      <c r="A23" s="50" t="s">
        <v>186</v>
      </c>
      <c r="B23" s="3">
        <v>117013123</v>
      </c>
      <c r="C23" s="38" t="s">
        <v>353</v>
      </c>
      <c r="D23" s="51">
        <v>43327</v>
      </c>
      <c r="E23" s="96">
        <v>7500</v>
      </c>
      <c r="F23" s="3">
        <v>0</v>
      </c>
      <c r="G23" s="54">
        <v>0</v>
      </c>
      <c r="H23" s="3">
        <v>0</v>
      </c>
      <c r="I23" s="3">
        <v>0</v>
      </c>
      <c r="J23" s="40">
        <v>7500</v>
      </c>
    </row>
    <row r="24" spans="1:12" ht="17.25">
      <c r="A24" s="50" t="s">
        <v>186</v>
      </c>
      <c r="B24" s="3">
        <v>117013123</v>
      </c>
      <c r="C24" s="38" t="s">
        <v>353</v>
      </c>
      <c r="D24" s="51">
        <v>43333</v>
      </c>
      <c r="E24" s="96">
        <v>2700</v>
      </c>
      <c r="F24" s="3">
        <v>0</v>
      </c>
      <c r="G24" s="54">
        <v>0</v>
      </c>
      <c r="H24" s="3">
        <v>0</v>
      </c>
      <c r="I24" s="3">
        <v>0</v>
      </c>
      <c r="J24" s="40">
        <v>2700</v>
      </c>
    </row>
    <row r="25" spans="1:12" ht="17.25">
      <c r="A25" s="41" t="s">
        <v>186</v>
      </c>
      <c r="B25" s="3">
        <v>117013123</v>
      </c>
      <c r="C25" s="38" t="s">
        <v>353</v>
      </c>
      <c r="D25" s="39">
        <v>43333</v>
      </c>
      <c r="E25" s="96">
        <v>1500</v>
      </c>
      <c r="F25" s="3">
        <v>0</v>
      </c>
      <c r="G25" s="54">
        <v>0</v>
      </c>
      <c r="H25" s="3">
        <v>0</v>
      </c>
      <c r="I25" s="3">
        <v>0</v>
      </c>
      <c r="J25" s="40">
        <v>1500</v>
      </c>
    </row>
    <row r="26" spans="1:12" ht="17.25">
      <c r="A26" s="41" t="s">
        <v>186</v>
      </c>
      <c r="B26" s="3">
        <v>117013123</v>
      </c>
      <c r="C26" s="38" t="s">
        <v>353</v>
      </c>
      <c r="D26" s="39">
        <v>43334</v>
      </c>
      <c r="E26" s="96">
        <v>500</v>
      </c>
      <c r="F26" s="3">
        <v>0</v>
      </c>
      <c r="G26" s="54">
        <v>0</v>
      </c>
      <c r="H26" s="3">
        <v>0</v>
      </c>
      <c r="I26" s="3">
        <v>0</v>
      </c>
      <c r="J26" s="40">
        <v>500</v>
      </c>
    </row>
    <row r="27" spans="1:12" ht="17.25">
      <c r="A27" s="41" t="s">
        <v>186</v>
      </c>
      <c r="B27" s="3">
        <v>117013123</v>
      </c>
      <c r="C27" s="38" t="s">
        <v>353</v>
      </c>
      <c r="D27" s="39">
        <v>43334</v>
      </c>
      <c r="E27" s="96">
        <v>355</v>
      </c>
      <c r="F27" s="3">
        <v>0</v>
      </c>
      <c r="G27" s="54">
        <v>0</v>
      </c>
      <c r="H27" s="3">
        <v>0</v>
      </c>
      <c r="I27" s="3">
        <v>0</v>
      </c>
      <c r="J27" s="40">
        <v>355</v>
      </c>
    </row>
    <row r="28" spans="1:12" ht="17.25">
      <c r="A28" s="41" t="s">
        <v>186</v>
      </c>
      <c r="B28" s="3">
        <v>117013123</v>
      </c>
      <c r="C28" s="38" t="s">
        <v>353</v>
      </c>
      <c r="D28" s="39">
        <v>43334</v>
      </c>
      <c r="E28" s="96">
        <v>1500</v>
      </c>
      <c r="F28" s="3">
        <v>0</v>
      </c>
      <c r="G28" s="54">
        <v>0</v>
      </c>
      <c r="H28" s="3">
        <v>0</v>
      </c>
      <c r="I28" s="3">
        <v>0</v>
      </c>
      <c r="J28" s="40">
        <v>1500</v>
      </c>
    </row>
    <row r="29" spans="1:12" ht="17.25">
      <c r="A29" s="50" t="s">
        <v>186</v>
      </c>
      <c r="B29" s="3">
        <v>117013123</v>
      </c>
      <c r="C29" s="38" t="s">
        <v>353</v>
      </c>
      <c r="D29" s="51">
        <v>43334</v>
      </c>
      <c r="E29" s="96">
        <v>162</v>
      </c>
      <c r="F29" s="3">
        <v>0</v>
      </c>
      <c r="G29" s="54">
        <v>0</v>
      </c>
      <c r="H29" s="3">
        <v>0</v>
      </c>
      <c r="I29" s="3">
        <v>0</v>
      </c>
      <c r="J29" s="40">
        <v>162</v>
      </c>
    </row>
    <row r="30" spans="1:12" ht="17.25">
      <c r="A30" s="50" t="s">
        <v>186</v>
      </c>
      <c r="B30" s="3">
        <v>117013123</v>
      </c>
      <c r="C30" s="38" t="s">
        <v>353</v>
      </c>
      <c r="D30" s="51">
        <v>43334</v>
      </c>
      <c r="E30" s="96">
        <v>1700</v>
      </c>
      <c r="F30" s="3">
        <v>0</v>
      </c>
      <c r="G30" s="54">
        <v>0</v>
      </c>
      <c r="H30" s="3">
        <v>0</v>
      </c>
      <c r="I30" s="3">
        <v>0</v>
      </c>
      <c r="J30" s="40">
        <v>1700</v>
      </c>
    </row>
    <row r="31" spans="1:12" ht="17.25">
      <c r="A31" s="41" t="s">
        <v>186</v>
      </c>
      <c r="B31" s="3">
        <v>117013123</v>
      </c>
      <c r="C31" s="38" t="s">
        <v>353</v>
      </c>
      <c r="D31" s="39">
        <v>43339</v>
      </c>
      <c r="E31" s="96">
        <v>3675.21</v>
      </c>
      <c r="F31" s="3">
        <v>0</v>
      </c>
      <c r="G31" s="54">
        <v>0</v>
      </c>
      <c r="H31" s="3">
        <v>0</v>
      </c>
      <c r="I31" s="3">
        <v>0</v>
      </c>
      <c r="J31" s="40">
        <v>3665.61</v>
      </c>
      <c r="L31" s="22">
        <f>+J31-9</f>
        <v>3656.61</v>
      </c>
    </row>
    <row r="32" spans="1:12">
      <c r="A32" s="41" t="s">
        <v>186</v>
      </c>
      <c r="B32" s="3">
        <v>117013123</v>
      </c>
      <c r="C32" s="38" t="s">
        <v>353</v>
      </c>
      <c r="D32" s="39">
        <v>43339</v>
      </c>
      <c r="E32" s="96">
        <v>1249.45</v>
      </c>
      <c r="F32" s="3">
        <v>0</v>
      </c>
      <c r="G32" s="54">
        <v>0</v>
      </c>
      <c r="H32" s="3">
        <v>0</v>
      </c>
      <c r="I32" s="3">
        <v>0</v>
      </c>
      <c r="J32" s="40">
        <v>1249.45</v>
      </c>
      <c r="L32" s="22">
        <f>+J31-9.6</f>
        <v>3656.01</v>
      </c>
    </row>
    <row r="33" spans="1:10">
      <c r="A33" s="41" t="s">
        <v>186</v>
      </c>
      <c r="B33" s="3">
        <v>117013123</v>
      </c>
      <c r="C33" s="38" t="s">
        <v>353</v>
      </c>
      <c r="D33" s="39">
        <v>43346</v>
      </c>
      <c r="E33" s="96">
        <v>730.02</v>
      </c>
      <c r="F33" s="3">
        <v>0</v>
      </c>
      <c r="G33" s="54">
        <v>0</v>
      </c>
      <c r="H33" s="3">
        <v>0</v>
      </c>
      <c r="I33" s="3">
        <v>0</v>
      </c>
      <c r="J33" s="40">
        <v>730.02</v>
      </c>
    </row>
    <row r="34" spans="1:10">
      <c r="A34" s="41" t="s">
        <v>186</v>
      </c>
      <c r="B34" s="3">
        <v>117013123</v>
      </c>
      <c r="C34" s="38" t="s">
        <v>353</v>
      </c>
      <c r="D34" s="39">
        <v>43360</v>
      </c>
      <c r="E34" s="96">
        <v>3074.37</v>
      </c>
      <c r="F34" s="3">
        <v>0</v>
      </c>
      <c r="G34" s="54">
        <v>0</v>
      </c>
      <c r="H34" s="3">
        <v>0</v>
      </c>
      <c r="I34" s="3">
        <v>0</v>
      </c>
      <c r="J34" s="40">
        <v>3074.37</v>
      </c>
    </row>
    <row r="35" spans="1:10">
      <c r="A35" s="41" t="s">
        <v>186</v>
      </c>
      <c r="B35" s="3">
        <v>117013123</v>
      </c>
      <c r="C35" s="38" t="s">
        <v>353</v>
      </c>
      <c r="D35" s="39">
        <v>43369</v>
      </c>
      <c r="E35" s="96">
        <v>4590</v>
      </c>
      <c r="F35" s="3">
        <v>0</v>
      </c>
      <c r="G35" s="54">
        <v>0</v>
      </c>
      <c r="H35" s="3">
        <v>0</v>
      </c>
      <c r="I35" s="3">
        <v>0</v>
      </c>
      <c r="J35" s="40">
        <v>4590</v>
      </c>
    </row>
    <row r="36" spans="1:10">
      <c r="A36" s="41" t="s">
        <v>186</v>
      </c>
      <c r="B36" s="3">
        <v>117013123</v>
      </c>
      <c r="C36" s="38" t="s">
        <v>353</v>
      </c>
      <c r="D36" s="39">
        <v>43377</v>
      </c>
      <c r="E36" s="96">
        <v>56743.01</v>
      </c>
      <c r="F36" s="3">
        <v>0</v>
      </c>
      <c r="G36" s="54">
        <v>0</v>
      </c>
      <c r="H36" s="3">
        <v>0</v>
      </c>
      <c r="I36" s="3">
        <v>0</v>
      </c>
      <c r="J36" s="40">
        <v>56743.01</v>
      </c>
    </row>
    <row r="37" spans="1:10">
      <c r="A37" s="41" t="s">
        <v>186</v>
      </c>
      <c r="B37" s="3">
        <v>117013123</v>
      </c>
      <c r="C37" s="38" t="s">
        <v>353</v>
      </c>
      <c r="D37" s="39">
        <v>43383</v>
      </c>
      <c r="E37" s="96">
        <v>3200</v>
      </c>
      <c r="F37" s="3">
        <v>0</v>
      </c>
      <c r="G37" s="54">
        <v>0</v>
      </c>
      <c r="H37" s="3">
        <v>0</v>
      </c>
      <c r="I37" s="3">
        <v>0</v>
      </c>
      <c r="J37" s="40">
        <v>3200</v>
      </c>
    </row>
    <row r="38" spans="1:10">
      <c r="A38" s="41" t="s">
        <v>186</v>
      </c>
      <c r="B38" s="3">
        <v>117013123</v>
      </c>
      <c r="C38" s="38" t="s">
        <v>353</v>
      </c>
      <c r="D38" s="39">
        <v>43388</v>
      </c>
      <c r="E38" s="96">
        <v>4550.03</v>
      </c>
      <c r="F38" s="3">
        <v>0</v>
      </c>
      <c r="G38" s="54">
        <v>0</v>
      </c>
      <c r="H38" s="3">
        <v>0</v>
      </c>
      <c r="I38" s="3">
        <v>0</v>
      </c>
      <c r="J38" s="40">
        <v>4550.03</v>
      </c>
    </row>
    <row r="39" spans="1:10">
      <c r="A39" s="41" t="s">
        <v>186</v>
      </c>
      <c r="B39" s="3">
        <v>117013123</v>
      </c>
      <c r="C39" s="38" t="s">
        <v>353</v>
      </c>
      <c r="D39" s="39">
        <v>43389</v>
      </c>
      <c r="E39" s="96">
        <v>900</v>
      </c>
      <c r="F39" s="3">
        <v>0</v>
      </c>
      <c r="G39" s="54">
        <v>0</v>
      </c>
      <c r="H39" s="3">
        <v>0</v>
      </c>
      <c r="I39" s="3">
        <v>0</v>
      </c>
      <c r="J39" s="40">
        <v>900</v>
      </c>
    </row>
    <row r="40" spans="1:10">
      <c r="A40" s="41" t="s">
        <v>186</v>
      </c>
      <c r="B40" s="3">
        <v>117013123</v>
      </c>
      <c r="C40" s="38" t="s">
        <v>353</v>
      </c>
      <c r="D40" s="39">
        <v>43396</v>
      </c>
      <c r="E40" s="96">
        <v>1840.1</v>
      </c>
      <c r="F40" s="3">
        <v>0</v>
      </c>
      <c r="G40" s="54">
        <v>0</v>
      </c>
      <c r="H40" s="3">
        <v>0</v>
      </c>
      <c r="I40" s="3">
        <v>0</v>
      </c>
      <c r="J40" s="40">
        <v>1840.1</v>
      </c>
    </row>
    <row r="41" spans="1:10">
      <c r="A41" s="41" t="s">
        <v>186</v>
      </c>
      <c r="B41" s="3">
        <v>117013123</v>
      </c>
      <c r="C41" s="38" t="s">
        <v>353</v>
      </c>
      <c r="D41" s="39">
        <v>43397</v>
      </c>
      <c r="E41" s="96">
        <v>3100</v>
      </c>
      <c r="F41" s="3">
        <v>0</v>
      </c>
      <c r="G41" s="54">
        <v>0</v>
      </c>
      <c r="H41" s="3">
        <v>0</v>
      </c>
      <c r="I41" s="3">
        <v>0</v>
      </c>
      <c r="J41" s="40">
        <v>3100</v>
      </c>
    </row>
    <row r="42" spans="1:10">
      <c r="A42" s="41" t="s">
        <v>186</v>
      </c>
      <c r="B42" s="3">
        <v>117013123</v>
      </c>
      <c r="C42" s="38" t="s">
        <v>353</v>
      </c>
      <c r="D42" s="39">
        <v>43398</v>
      </c>
      <c r="E42" s="96">
        <v>1254.82</v>
      </c>
      <c r="F42" s="3">
        <v>0</v>
      </c>
      <c r="G42" s="54">
        <v>0</v>
      </c>
      <c r="H42" s="3">
        <v>0</v>
      </c>
      <c r="I42" s="3">
        <v>0</v>
      </c>
      <c r="J42" s="40">
        <v>1254.82</v>
      </c>
    </row>
    <row r="43" spans="1:10">
      <c r="A43" s="41" t="s">
        <v>186</v>
      </c>
      <c r="B43" s="3">
        <v>117013123</v>
      </c>
      <c r="C43" s="38" t="s">
        <v>353</v>
      </c>
      <c r="D43" s="39">
        <v>43411</v>
      </c>
      <c r="E43" s="96">
        <v>1320</v>
      </c>
      <c r="F43" s="3">
        <v>0</v>
      </c>
      <c r="G43" s="54">
        <v>0</v>
      </c>
      <c r="H43" s="3">
        <v>0</v>
      </c>
      <c r="I43" s="3">
        <v>0</v>
      </c>
      <c r="J43" s="40">
        <f>1320+9.6</f>
        <v>1329.6</v>
      </c>
    </row>
    <row r="44" spans="1:10">
      <c r="A44" s="41" t="s">
        <v>186</v>
      </c>
      <c r="B44" s="3">
        <v>117013123</v>
      </c>
      <c r="C44" s="38" t="s">
        <v>353</v>
      </c>
      <c r="D44" s="39">
        <v>43411</v>
      </c>
      <c r="E44" s="96">
        <v>4195</v>
      </c>
      <c r="F44" s="3">
        <v>0</v>
      </c>
      <c r="G44" s="54">
        <v>0</v>
      </c>
      <c r="H44" s="3">
        <v>0</v>
      </c>
      <c r="I44" s="3">
        <v>0</v>
      </c>
      <c r="J44" s="40">
        <v>4195</v>
      </c>
    </row>
    <row r="45" spans="1:10">
      <c r="A45" s="41" t="s">
        <v>186</v>
      </c>
      <c r="B45" s="3">
        <v>117013123</v>
      </c>
      <c r="C45" s="38" t="s">
        <v>353</v>
      </c>
      <c r="D45" s="39">
        <v>43417</v>
      </c>
      <c r="E45" s="96">
        <v>5875.19</v>
      </c>
      <c r="F45" s="3">
        <v>0</v>
      </c>
      <c r="G45" s="54">
        <v>0</v>
      </c>
      <c r="H45" s="3">
        <v>0</v>
      </c>
      <c r="I45" s="3">
        <v>0</v>
      </c>
      <c r="J45" s="40">
        <v>5875.19</v>
      </c>
    </row>
    <row r="46" spans="1:10">
      <c r="A46" s="41" t="s">
        <v>186</v>
      </c>
      <c r="B46" s="3">
        <v>117013123</v>
      </c>
      <c r="C46" s="38" t="s">
        <v>353</v>
      </c>
      <c r="D46" s="39">
        <v>43420</v>
      </c>
      <c r="E46" s="96">
        <v>1320</v>
      </c>
      <c r="F46" s="3">
        <v>0</v>
      </c>
      <c r="G46" s="54">
        <v>0</v>
      </c>
      <c r="H46" s="3">
        <v>0</v>
      </c>
      <c r="I46" s="3">
        <v>0</v>
      </c>
      <c r="J46" s="40">
        <v>1320</v>
      </c>
    </row>
    <row r="47" spans="1:10">
      <c r="A47" s="41" t="s">
        <v>186</v>
      </c>
      <c r="B47" s="3">
        <v>117013123</v>
      </c>
      <c r="C47" s="38" t="s">
        <v>353</v>
      </c>
      <c r="D47" s="39">
        <v>43433</v>
      </c>
      <c r="E47" s="96">
        <v>3910</v>
      </c>
      <c r="F47" s="3">
        <v>0</v>
      </c>
      <c r="G47" s="54">
        <v>0</v>
      </c>
      <c r="H47" s="3">
        <v>0</v>
      </c>
      <c r="I47" s="3">
        <v>0</v>
      </c>
      <c r="J47" s="40">
        <v>3910</v>
      </c>
    </row>
    <row r="48" spans="1:10">
      <c r="A48" s="41" t="s">
        <v>186</v>
      </c>
      <c r="B48" s="3">
        <v>117013123</v>
      </c>
      <c r="C48" s="38" t="s">
        <v>353</v>
      </c>
      <c r="D48" s="39">
        <v>43433</v>
      </c>
      <c r="E48" s="96">
        <v>390</v>
      </c>
      <c r="F48" s="3">
        <v>0</v>
      </c>
      <c r="G48" s="54">
        <v>0</v>
      </c>
      <c r="H48" s="3">
        <v>0</v>
      </c>
      <c r="I48" s="3">
        <v>0</v>
      </c>
      <c r="J48" s="40">
        <v>390</v>
      </c>
    </row>
    <row r="49" spans="1:10">
      <c r="A49" s="41" t="s">
        <v>186</v>
      </c>
      <c r="B49" s="3">
        <v>117013123</v>
      </c>
      <c r="C49" s="38" t="s">
        <v>353</v>
      </c>
      <c r="D49" s="39">
        <v>43441</v>
      </c>
      <c r="E49" s="96">
        <v>68474.28</v>
      </c>
      <c r="F49" s="3">
        <v>0</v>
      </c>
      <c r="G49" s="54">
        <v>0</v>
      </c>
      <c r="H49" s="3">
        <v>0</v>
      </c>
      <c r="I49" s="3">
        <v>0</v>
      </c>
      <c r="J49" s="40">
        <v>68474.28</v>
      </c>
    </row>
    <row r="50" spans="1:10">
      <c r="A50" s="41" t="s">
        <v>186</v>
      </c>
      <c r="B50" s="3">
        <v>117013123</v>
      </c>
      <c r="C50" s="38" t="s">
        <v>353</v>
      </c>
      <c r="D50" s="39">
        <v>43444</v>
      </c>
      <c r="E50" s="96">
        <v>4550</v>
      </c>
      <c r="F50" s="3">
        <v>0</v>
      </c>
      <c r="G50" s="54">
        <v>0</v>
      </c>
      <c r="H50" s="3">
        <v>0</v>
      </c>
      <c r="I50" s="3">
        <v>0</v>
      </c>
      <c r="J50" s="40">
        <v>4550</v>
      </c>
    </row>
    <row r="51" spans="1:10">
      <c r="A51" s="41" t="s">
        <v>186</v>
      </c>
      <c r="B51" s="3">
        <v>117013123</v>
      </c>
      <c r="C51" s="38" t="s">
        <v>353</v>
      </c>
      <c r="D51" s="39">
        <v>43446</v>
      </c>
      <c r="E51" s="96">
        <v>2625.15</v>
      </c>
      <c r="F51" s="3">
        <v>0</v>
      </c>
      <c r="G51" s="54">
        <v>0</v>
      </c>
      <c r="H51" s="3">
        <v>0</v>
      </c>
      <c r="I51" s="3">
        <v>0</v>
      </c>
      <c r="J51" s="40">
        <v>2625.15</v>
      </c>
    </row>
    <row r="52" spans="1:10">
      <c r="A52" s="41" t="s">
        <v>186</v>
      </c>
      <c r="B52" s="3">
        <v>117013123</v>
      </c>
      <c r="C52" s="38" t="s">
        <v>353</v>
      </c>
      <c r="D52" s="39">
        <v>43458</v>
      </c>
      <c r="E52" s="96">
        <v>3750</v>
      </c>
      <c r="F52" s="3">
        <v>0</v>
      </c>
      <c r="G52" s="54">
        <v>0</v>
      </c>
      <c r="H52" s="3">
        <v>0</v>
      </c>
      <c r="I52" s="3">
        <v>0</v>
      </c>
      <c r="J52" s="40">
        <v>3750</v>
      </c>
    </row>
    <row r="53" spans="1:10">
      <c r="A53" s="41" t="s">
        <v>186</v>
      </c>
      <c r="B53" s="3">
        <v>117013123</v>
      </c>
      <c r="C53" s="38" t="s">
        <v>353</v>
      </c>
      <c r="D53" s="39">
        <v>43460</v>
      </c>
      <c r="E53" s="96">
        <v>1200</v>
      </c>
      <c r="F53" s="3">
        <v>0</v>
      </c>
      <c r="G53" s="54">
        <v>0</v>
      </c>
      <c r="H53" s="3">
        <v>0</v>
      </c>
      <c r="I53" s="3">
        <v>0</v>
      </c>
      <c r="J53" s="40">
        <v>1200</v>
      </c>
    </row>
    <row r="54" spans="1:10">
      <c r="A54" s="41" t="s">
        <v>186</v>
      </c>
      <c r="B54" s="3">
        <v>117013123</v>
      </c>
      <c r="C54" s="38" t="s">
        <v>353</v>
      </c>
      <c r="D54" s="39">
        <v>43454</v>
      </c>
      <c r="E54" s="96">
        <v>4425</v>
      </c>
      <c r="F54" s="3">
        <v>0</v>
      </c>
      <c r="G54" s="54">
        <v>0</v>
      </c>
      <c r="H54" s="3">
        <v>0</v>
      </c>
      <c r="I54" s="3">
        <v>0</v>
      </c>
      <c r="J54" s="40">
        <v>4425</v>
      </c>
    </row>
    <row r="55" spans="1:10">
      <c r="A55" s="41" t="s">
        <v>186</v>
      </c>
      <c r="B55" s="3">
        <v>117013123</v>
      </c>
      <c r="C55" s="38" t="s">
        <v>354</v>
      </c>
      <c r="D55" s="39">
        <v>43462</v>
      </c>
      <c r="E55" s="96">
        <v>1292</v>
      </c>
      <c r="F55" s="3">
        <v>0</v>
      </c>
      <c r="G55" s="54">
        <v>0</v>
      </c>
      <c r="H55" s="3">
        <v>0</v>
      </c>
      <c r="I55" s="3">
        <v>0</v>
      </c>
      <c r="J55" s="40">
        <v>1292</v>
      </c>
    </row>
    <row r="56" spans="1:10">
      <c r="A56" s="41" t="s">
        <v>186</v>
      </c>
      <c r="B56" s="3">
        <v>117013123</v>
      </c>
      <c r="C56" s="38" t="s">
        <v>353</v>
      </c>
      <c r="D56" s="39">
        <v>43109</v>
      </c>
      <c r="E56" s="96">
        <v>1048.2</v>
      </c>
      <c r="F56" s="3">
        <v>0</v>
      </c>
      <c r="G56" s="54">
        <v>0</v>
      </c>
      <c r="H56" s="3">
        <v>0</v>
      </c>
      <c r="I56" s="3">
        <v>0</v>
      </c>
      <c r="J56" s="40">
        <v>1048.2</v>
      </c>
    </row>
    <row r="57" spans="1:10">
      <c r="A57" s="41" t="s">
        <v>355</v>
      </c>
      <c r="B57" s="3" t="s">
        <v>352</v>
      </c>
      <c r="C57" s="38" t="s">
        <v>353</v>
      </c>
      <c r="D57" s="39">
        <v>43283</v>
      </c>
      <c r="E57" s="96">
        <v>29500</v>
      </c>
      <c r="F57" s="3">
        <v>0</v>
      </c>
      <c r="G57" s="54">
        <v>0</v>
      </c>
      <c r="H57" s="3">
        <v>0</v>
      </c>
      <c r="I57" s="3">
        <v>0</v>
      </c>
      <c r="J57" s="40">
        <v>29500</v>
      </c>
    </row>
    <row r="58" spans="1:10">
      <c r="A58" s="41" t="s">
        <v>77</v>
      </c>
      <c r="B58" s="3" t="s">
        <v>352</v>
      </c>
      <c r="C58" s="38" t="s">
        <v>356</v>
      </c>
      <c r="D58" s="39">
        <v>43173</v>
      </c>
      <c r="E58" s="96">
        <v>1650</v>
      </c>
      <c r="F58" s="3">
        <v>0</v>
      </c>
      <c r="G58" s="54">
        <v>0</v>
      </c>
      <c r="H58" s="3">
        <v>0</v>
      </c>
      <c r="I58" s="3">
        <v>0</v>
      </c>
      <c r="J58" s="40">
        <v>1650</v>
      </c>
    </row>
    <row r="59" spans="1:10">
      <c r="A59" s="41" t="s">
        <v>186</v>
      </c>
      <c r="B59" s="3">
        <v>117013123</v>
      </c>
      <c r="C59" s="38" t="s">
        <v>201</v>
      </c>
      <c r="D59" s="39">
        <v>43615</v>
      </c>
      <c r="E59" s="96">
        <v>7006.54</v>
      </c>
      <c r="F59" s="3">
        <v>0</v>
      </c>
      <c r="G59" s="54">
        <v>0</v>
      </c>
      <c r="H59" s="3">
        <v>0</v>
      </c>
      <c r="I59" s="3">
        <v>0</v>
      </c>
      <c r="J59" s="40">
        <v>7006.54</v>
      </c>
    </row>
    <row r="60" spans="1:10">
      <c r="A60" s="41" t="s">
        <v>186</v>
      </c>
      <c r="B60" s="3">
        <v>117013123</v>
      </c>
      <c r="C60" s="38" t="s">
        <v>357</v>
      </c>
      <c r="D60" s="39">
        <v>43504</v>
      </c>
      <c r="E60" s="96">
        <v>1048.2</v>
      </c>
      <c r="F60" s="3">
        <v>0</v>
      </c>
      <c r="G60" s="54">
        <v>0</v>
      </c>
      <c r="H60" s="3">
        <v>0</v>
      </c>
      <c r="I60" s="3">
        <v>0</v>
      </c>
      <c r="J60" s="40">
        <v>1048.2</v>
      </c>
    </row>
    <row r="61" spans="1:10">
      <c r="A61" s="41" t="s">
        <v>186</v>
      </c>
      <c r="B61" s="3">
        <v>117013123</v>
      </c>
      <c r="C61" s="38" t="s">
        <v>353</v>
      </c>
      <c r="D61" s="39">
        <v>43473</v>
      </c>
      <c r="E61" s="96">
        <v>4716.1899999999996</v>
      </c>
      <c r="F61" s="3">
        <v>0</v>
      </c>
      <c r="G61" s="54">
        <v>0</v>
      </c>
      <c r="H61" s="3">
        <v>0</v>
      </c>
      <c r="I61" s="3">
        <v>0</v>
      </c>
      <c r="J61" s="40">
        <v>4716.1899999999996</v>
      </c>
    </row>
    <row r="62" spans="1:10">
      <c r="A62" s="41" t="s">
        <v>186</v>
      </c>
      <c r="B62" s="3">
        <v>117013123</v>
      </c>
      <c r="C62" s="38" t="s">
        <v>353</v>
      </c>
      <c r="D62" s="39">
        <v>43482</v>
      </c>
      <c r="E62" s="96">
        <v>4410</v>
      </c>
      <c r="F62" s="3">
        <v>0</v>
      </c>
      <c r="G62" s="54">
        <v>0</v>
      </c>
      <c r="H62" s="3">
        <v>0</v>
      </c>
      <c r="I62" s="3">
        <v>0</v>
      </c>
      <c r="J62" s="40">
        <v>4410</v>
      </c>
    </row>
    <row r="63" spans="1:10">
      <c r="A63" s="41" t="s">
        <v>186</v>
      </c>
      <c r="B63" s="3">
        <v>117013123</v>
      </c>
      <c r="C63" s="38" t="s">
        <v>353</v>
      </c>
      <c r="D63" s="39">
        <v>43483</v>
      </c>
      <c r="E63" s="96">
        <v>4295</v>
      </c>
      <c r="F63" s="3">
        <v>0</v>
      </c>
      <c r="G63" s="54">
        <v>0</v>
      </c>
      <c r="H63" s="3">
        <v>0</v>
      </c>
      <c r="I63" s="3">
        <v>0</v>
      </c>
      <c r="J63" s="40">
        <v>4295</v>
      </c>
    </row>
    <row r="64" spans="1:10">
      <c r="A64" s="41" t="s">
        <v>186</v>
      </c>
      <c r="B64" s="3">
        <v>117013123</v>
      </c>
      <c r="C64" s="38" t="s">
        <v>353</v>
      </c>
      <c r="D64" s="39">
        <v>43490</v>
      </c>
      <c r="E64" s="96">
        <v>1331</v>
      </c>
      <c r="F64" s="3">
        <v>0</v>
      </c>
      <c r="G64" s="54">
        <v>0</v>
      </c>
      <c r="H64" s="3">
        <v>0</v>
      </c>
      <c r="I64" s="3">
        <v>0</v>
      </c>
      <c r="J64" s="40">
        <v>1331</v>
      </c>
    </row>
    <row r="65" spans="1:10">
      <c r="A65" s="41" t="s">
        <v>186</v>
      </c>
      <c r="B65" s="3">
        <v>117013123</v>
      </c>
      <c r="C65" s="38" t="s">
        <v>353</v>
      </c>
      <c r="D65" s="39">
        <v>43517</v>
      </c>
      <c r="E65" s="96">
        <v>2625</v>
      </c>
      <c r="F65" s="3">
        <v>0</v>
      </c>
      <c r="G65" s="54">
        <v>0</v>
      </c>
      <c r="H65" s="3">
        <v>0</v>
      </c>
      <c r="I65" s="3">
        <v>0</v>
      </c>
      <c r="J65" s="40">
        <v>2625</v>
      </c>
    </row>
    <row r="66" spans="1:10">
      <c r="A66" s="41" t="s">
        <v>186</v>
      </c>
      <c r="B66" s="3">
        <v>117013123</v>
      </c>
      <c r="C66" s="38" t="s">
        <v>353</v>
      </c>
      <c r="D66" s="39">
        <v>43517</v>
      </c>
      <c r="E66" s="96">
        <v>14000.8</v>
      </c>
      <c r="F66" s="3">
        <v>0</v>
      </c>
      <c r="G66" s="54">
        <v>0</v>
      </c>
      <c r="H66" s="3">
        <v>0</v>
      </c>
      <c r="I66" s="3">
        <v>0</v>
      </c>
      <c r="J66" s="40">
        <v>14000.8</v>
      </c>
    </row>
    <row r="67" spans="1:10">
      <c r="A67" s="41" t="s">
        <v>186</v>
      </c>
      <c r="B67" s="3">
        <v>117013123</v>
      </c>
      <c r="C67" s="38" t="s">
        <v>353</v>
      </c>
      <c r="D67" s="39">
        <v>43581</v>
      </c>
      <c r="E67" s="96">
        <v>1000</v>
      </c>
      <c r="F67" s="3">
        <v>0</v>
      </c>
      <c r="G67" s="54">
        <v>0</v>
      </c>
      <c r="H67" s="3">
        <v>0</v>
      </c>
      <c r="I67" s="3">
        <v>0</v>
      </c>
      <c r="J67" s="40">
        <v>1000</v>
      </c>
    </row>
    <row r="68" spans="1:10">
      <c r="A68" s="41" t="s">
        <v>186</v>
      </c>
      <c r="B68" s="3">
        <v>117013123</v>
      </c>
      <c r="C68" s="38" t="s">
        <v>353</v>
      </c>
      <c r="D68" s="39">
        <v>43591</v>
      </c>
      <c r="E68" s="96">
        <v>950</v>
      </c>
      <c r="F68" s="3">
        <v>0</v>
      </c>
      <c r="G68" s="54">
        <v>0</v>
      </c>
      <c r="H68" s="3">
        <v>0</v>
      </c>
      <c r="I68" s="3">
        <v>0</v>
      </c>
      <c r="J68" s="40">
        <v>950</v>
      </c>
    </row>
    <row r="69" spans="1:10">
      <c r="A69" s="41" t="s">
        <v>186</v>
      </c>
      <c r="B69" s="3">
        <v>117013123</v>
      </c>
      <c r="C69" s="38" t="s">
        <v>353</v>
      </c>
      <c r="D69" s="39">
        <v>43642</v>
      </c>
      <c r="E69" s="96">
        <v>5075</v>
      </c>
      <c r="F69" s="3">
        <v>0</v>
      </c>
      <c r="G69" s="54">
        <v>0</v>
      </c>
      <c r="H69" s="3">
        <v>0</v>
      </c>
      <c r="I69" s="3">
        <v>0</v>
      </c>
      <c r="J69" s="40">
        <v>5075</v>
      </c>
    </row>
    <row r="70" spans="1:10">
      <c r="A70" s="41" t="s">
        <v>186</v>
      </c>
      <c r="B70" s="3">
        <v>117013123</v>
      </c>
      <c r="C70" s="38" t="s">
        <v>353</v>
      </c>
      <c r="D70" s="39">
        <v>43656</v>
      </c>
      <c r="E70" s="96">
        <v>77705</v>
      </c>
      <c r="F70" s="3">
        <v>0</v>
      </c>
      <c r="G70" s="54">
        <v>0</v>
      </c>
      <c r="H70" s="3">
        <v>0</v>
      </c>
      <c r="I70" s="3">
        <v>0</v>
      </c>
      <c r="J70" s="40">
        <v>77705</v>
      </c>
    </row>
    <row r="71" spans="1:10">
      <c r="A71" s="41" t="s">
        <v>186</v>
      </c>
      <c r="B71" s="3">
        <v>117013123</v>
      </c>
      <c r="C71" s="38" t="s">
        <v>353</v>
      </c>
      <c r="D71" s="39">
        <v>43683</v>
      </c>
      <c r="E71" s="96">
        <v>6510</v>
      </c>
      <c r="F71" s="3">
        <v>0</v>
      </c>
      <c r="G71" s="54">
        <v>0</v>
      </c>
      <c r="H71" s="3">
        <v>0</v>
      </c>
      <c r="I71" s="3">
        <v>0</v>
      </c>
      <c r="J71" s="40">
        <v>6510</v>
      </c>
    </row>
    <row r="72" spans="1:10">
      <c r="A72" s="41" t="s">
        <v>186</v>
      </c>
      <c r="B72" s="3">
        <v>117013123</v>
      </c>
      <c r="C72" s="38" t="s">
        <v>353</v>
      </c>
      <c r="D72" s="39">
        <v>43692</v>
      </c>
      <c r="E72" s="96">
        <v>16500.7</v>
      </c>
      <c r="F72" s="3">
        <v>0</v>
      </c>
      <c r="G72" s="54">
        <v>0</v>
      </c>
      <c r="H72" s="3">
        <v>0</v>
      </c>
      <c r="I72" s="3">
        <v>0</v>
      </c>
      <c r="J72" s="40">
        <v>16500.7</v>
      </c>
    </row>
    <row r="73" spans="1:10">
      <c r="A73" s="41" t="s">
        <v>186</v>
      </c>
      <c r="B73" s="3">
        <v>117013123</v>
      </c>
      <c r="C73" s="38" t="s">
        <v>353</v>
      </c>
      <c r="D73" s="39">
        <v>43966</v>
      </c>
      <c r="E73" s="96">
        <v>1750.1</v>
      </c>
      <c r="F73" s="3">
        <v>0</v>
      </c>
      <c r="G73" s="54">
        <v>0</v>
      </c>
      <c r="H73" s="3">
        <v>0</v>
      </c>
      <c r="I73" s="3">
        <v>0</v>
      </c>
      <c r="J73" s="40">
        <v>1750.1</v>
      </c>
    </row>
    <row r="74" spans="1:10">
      <c r="A74" s="41" t="s">
        <v>186</v>
      </c>
      <c r="B74" s="3">
        <v>117013123</v>
      </c>
      <c r="C74" s="38" t="s">
        <v>353</v>
      </c>
      <c r="D74" s="39">
        <v>43999</v>
      </c>
      <c r="E74" s="96">
        <v>2950</v>
      </c>
      <c r="F74" s="3">
        <v>0</v>
      </c>
      <c r="G74" s="54">
        <v>0</v>
      </c>
      <c r="H74" s="3">
        <v>0</v>
      </c>
      <c r="I74" s="3">
        <v>0</v>
      </c>
      <c r="J74" s="40">
        <v>2950</v>
      </c>
    </row>
    <row r="75" spans="1:10" ht="15" customHeight="1">
      <c r="A75" s="41" t="s">
        <v>186</v>
      </c>
      <c r="B75" s="3">
        <v>117013123</v>
      </c>
      <c r="C75" s="38" t="s">
        <v>353</v>
      </c>
      <c r="D75" s="39">
        <v>44001</v>
      </c>
      <c r="E75" s="96">
        <v>3473.85</v>
      </c>
      <c r="F75" s="3">
        <v>0</v>
      </c>
      <c r="G75" s="54">
        <v>0</v>
      </c>
      <c r="H75" s="3">
        <v>0</v>
      </c>
      <c r="I75" s="3">
        <v>0</v>
      </c>
      <c r="J75" s="40">
        <v>3473.85</v>
      </c>
    </row>
    <row r="76" spans="1:10">
      <c r="A76" s="41" t="s">
        <v>186</v>
      </c>
      <c r="B76" s="3">
        <v>117013123</v>
      </c>
      <c r="C76" s="38" t="s">
        <v>353</v>
      </c>
      <c r="D76" s="39">
        <v>43999</v>
      </c>
      <c r="E76" s="96">
        <v>1750.1</v>
      </c>
      <c r="F76" s="3">
        <v>0</v>
      </c>
      <c r="G76" s="54">
        <v>0</v>
      </c>
      <c r="H76" s="3">
        <v>0</v>
      </c>
      <c r="I76" s="3">
        <v>0</v>
      </c>
      <c r="J76" s="40">
        <v>1750.1</v>
      </c>
    </row>
    <row r="77" spans="1:10">
      <c r="A77" s="41" t="s">
        <v>186</v>
      </c>
      <c r="B77" s="3">
        <v>117013123</v>
      </c>
      <c r="C77" s="38" t="s">
        <v>353</v>
      </c>
      <c r="D77" s="39">
        <v>44038</v>
      </c>
      <c r="E77" s="96">
        <v>6725.3</v>
      </c>
      <c r="F77" s="3">
        <v>0</v>
      </c>
      <c r="G77" s="54">
        <v>0</v>
      </c>
      <c r="H77" s="3">
        <v>0</v>
      </c>
      <c r="I77" s="3">
        <v>0</v>
      </c>
      <c r="J77" s="40">
        <v>6725.3</v>
      </c>
    </row>
    <row r="78" spans="1:10">
      <c r="A78" s="41" t="s">
        <v>186</v>
      </c>
      <c r="B78" s="3">
        <v>117013123</v>
      </c>
      <c r="C78" s="38" t="s">
        <v>207</v>
      </c>
      <c r="D78" s="39">
        <v>44050</v>
      </c>
      <c r="E78" s="96">
        <v>4100.04</v>
      </c>
      <c r="F78" s="3">
        <v>0</v>
      </c>
      <c r="G78" s="54">
        <v>0</v>
      </c>
      <c r="H78" s="3">
        <v>0</v>
      </c>
      <c r="I78" s="3">
        <v>0</v>
      </c>
      <c r="J78" s="40">
        <v>4100.04</v>
      </c>
    </row>
    <row r="79" spans="1:10">
      <c r="A79" s="41" t="s">
        <v>186</v>
      </c>
      <c r="B79" s="3">
        <v>117013123</v>
      </c>
      <c r="C79" s="38" t="s">
        <v>208</v>
      </c>
      <c r="D79" s="39">
        <v>44130</v>
      </c>
      <c r="E79" s="96">
        <v>2125</v>
      </c>
      <c r="F79" s="3">
        <v>0</v>
      </c>
      <c r="G79" s="54">
        <v>0</v>
      </c>
      <c r="H79" s="3">
        <v>0</v>
      </c>
      <c r="I79" s="3">
        <v>0</v>
      </c>
      <c r="J79" s="40">
        <v>2125</v>
      </c>
    </row>
    <row r="80" spans="1:10">
      <c r="A80" s="41" t="s">
        <v>186</v>
      </c>
      <c r="B80" s="3">
        <v>117013123</v>
      </c>
      <c r="C80" s="38" t="s">
        <v>209</v>
      </c>
      <c r="D80" s="39">
        <v>44141</v>
      </c>
      <c r="E80" s="96">
        <v>1093.81</v>
      </c>
      <c r="F80" s="3">
        <v>0</v>
      </c>
      <c r="G80" s="54">
        <v>0</v>
      </c>
      <c r="H80" s="3">
        <v>0</v>
      </c>
      <c r="I80" s="3">
        <v>0</v>
      </c>
      <c r="J80" s="40">
        <v>1093.81</v>
      </c>
    </row>
    <row r="81" spans="1:10">
      <c r="A81" s="41" t="s">
        <v>186</v>
      </c>
      <c r="B81" s="3">
        <v>117013123</v>
      </c>
      <c r="C81" s="38" t="s">
        <v>210</v>
      </c>
      <c r="D81" s="39">
        <v>44152</v>
      </c>
      <c r="E81" s="96">
        <v>3000.05</v>
      </c>
      <c r="F81" s="3">
        <v>0</v>
      </c>
      <c r="G81" s="54">
        <v>0</v>
      </c>
      <c r="H81" s="3">
        <v>0</v>
      </c>
      <c r="I81" s="3">
        <v>0</v>
      </c>
      <c r="J81" s="40">
        <v>3000.05</v>
      </c>
    </row>
    <row r="82" spans="1:10">
      <c r="A82" s="41" t="s">
        <v>186</v>
      </c>
      <c r="B82" s="3">
        <v>117013123</v>
      </c>
      <c r="C82" s="38" t="s">
        <v>211</v>
      </c>
      <c r="D82" s="39">
        <v>44159</v>
      </c>
      <c r="E82" s="96">
        <v>3648.96</v>
      </c>
      <c r="F82" s="3">
        <v>0</v>
      </c>
      <c r="G82" s="54">
        <v>0</v>
      </c>
      <c r="H82" s="3">
        <v>0</v>
      </c>
      <c r="I82" s="3">
        <v>0</v>
      </c>
      <c r="J82" s="40">
        <v>3648.96</v>
      </c>
    </row>
    <row r="83" spans="1:10">
      <c r="A83" s="41" t="s">
        <v>186</v>
      </c>
      <c r="B83" s="3">
        <v>117013123</v>
      </c>
      <c r="C83" s="38" t="s">
        <v>358</v>
      </c>
      <c r="D83" s="39">
        <v>43983</v>
      </c>
      <c r="E83" s="96">
        <v>1750.1</v>
      </c>
      <c r="F83" s="3">
        <v>0</v>
      </c>
      <c r="G83" s="54">
        <v>0</v>
      </c>
      <c r="H83" s="3">
        <v>0</v>
      </c>
      <c r="I83" s="3">
        <v>0</v>
      </c>
      <c r="J83" s="40">
        <v>1750.1</v>
      </c>
    </row>
    <row r="84" spans="1:10">
      <c r="A84" s="41" t="s">
        <v>186</v>
      </c>
      <c r="B84" s="3">
        <v>117013123</v>
      </c>
      <c r="C84" s="38" t="s">
        <v>213</v>
      </c>
      <c r="D84" s="39">
        <v>44181</v>
      </c>
      <c r="E84" s="96">
        <v>3000.05</v>
      </c>
      <c r="F84" s="3">
        <v>0</v>
      </c>
      <c r="G84" s="54">
        <v>0</v>
      </c>
      <c r="H84" s="3">
        <v>0</v>
      </c>
      <c r="I84" s="3">
        <v>0</v>
      </c>
      <c r="J84" s="40">
        <v>3000.05</v>
      </c>
    </row>
    <row r="85" spans="1:10">
      <c r="A85" s="41" t="s">
        <v>186</v>
      </c>
      <c r="B85" s="3">
        <v>117013123</v>
      </c>
      <c r="C85" s="38" t="s">
        <v>206</v>
      </c>
      <c r="D85" s="39">
        <v>44028</v>
      </c>
      <c r="E85" s="96">
        <v>1750.1</v>
      </c>
      <c r="F85" s="3">
        <v>0</v>
      </c>
      <c r="G85" s="54">
        <v>0</v>
      </c>
      <c r="H85" s="3">
        <v>0</v>
      </c>
      <c r="I85" s="3">
        <v>0</v>
      </c>
      <c r="J85" s="40">
        <v>1750.1</v>
      </c>
    </row>
    <row r="86" spans="1:10">
      <c r="A86" s="41" t="s">
        <v>186</v>
      </c>
      <c r="B86" s="3">
        <v>117013123</v>
      </c>
      <c r="C86" s="38" t="s">
        <v>212</v>
      </c>
      <c r="D86" s="39">
        <v>44176</v>
      </c>
      <c r="E86" s="96">
        <v>19880</v>
      </c>
      <c r="F86" s="3">
        <v>0</v>
      </c>
      <c r="G86" s="54">
        <v>0</v>
      </c>
      <c r="H86" s="3">
        <v>0</v>
      </c>
      <c r="I86" s="3">
        <v>0</v>
      </c>
      <c r="J86" s="40">
        <v>19880</v>
      </c>
    </row>
    <row r="87" spans="1:10">
      <c r="A87" s="41" t="s">
        <v>388</v>
      </c>
      <c r="B87" s="3" t="s">
        <v>352</v>
      </c>
      <c r="C87" s="38" t="s">
        <v>389</v>
      </c>
      <c r="D87" s="39">
        <v>44028</v>
      </c>
      <c r="E87" s="96">
        <v>34820</v>
      </c>
      <c r="F87" s="3">
        <v>0</v>
      </c>
      <c r="G87" s="54">
        <v>0</v>
      </c>
      <c r="H87" s="3">
        <v>0</v>
      </c>
      <c r="I87" s="3">
        <v>0</v>
      </c>
      <c r="J87" s="40">
        <v>34820</v>
      </c>
    </row>
    <row r="88" spans="1:10">
      <c r="A88" s="41" t="s">
        <v>388</v>
      </c>
      <c r="B88" s="3" t="s">
        <v>352</v>
      </c>
      <c r="C88" s="38" t="s">
        <v>390</v>
      </c>
      <c r="D88" s="39">
        <v>44183</v>
      </c>
      <c r="E88" s="96">
        <v>111500</v>
      </c>
      <c r="F88" s="3">
        <v>0</v>
      </c>
      <c r="G88" s="54">
        <v>0</v>
      </c>
      <c r="H88" s="3">
        <v>0</v>
      </c>
      <c r="I88" s="3">
        <v>0</v>
      </c>
      <c r="J88" s="40">
        <v>111500</v>
      </c>
    </row>
    <row r="89" spans="1:10">
      <c r="A89" s="52" t="s">
        <v>296</v>
      </c>
      <c r="B89" s="3">
        <v>101572884</v>
      </c>
      <c r="C89" s="53" t="s">
        <v>295</v>
      </c>
      <c r="D89" s="51">
        <v>44320</v>
      </c>
      <c r="E89" s="96">
        <v>77739</v>
      </c>
      <c r="F89" s="3">
        <v>0</v>
      </c>
      <c r="G89" s="54">
        <v>0</v>
      </c>
      <c r="H89" s="3">
        <v>0</v>
      </c>
      <c r="I89" s="3">
        <v>0</v>
      </c>
      <c r="J89" s="40">
        <v>77739</v>
      </c>
    </row>
    <row r="90" spans="1:10">
      <c r="A90" s="38" t="s">
        <v>359</v>
      </c>
      <c r="B90" s="54" t="s">
        <v>352</v>
      </c>
      <c r="C90" s="38" t="s">
        <v>225</v>
      </c>
      <c r="D90" s="51">
        <v>44381</v>
      </c>
      <c r="E90" s="96">
        <v>3540</v>
      </c>
      <c r="F90" s="3">
        <v>0</v>
      </c>
      <c r="G90" s="54">
        <v>0</v>
      </c>
      <c r="H90" s="3">
        <v>0</v>
      </c>
      <c r="I90" s="3">
        <v>0</v>
      </c>
      <c r="J90" s="40">
        <v>3540</v>
      </c>
    </row>
    <row r="91" spans="1:10">
      <c r="A91" s="38" t="s">
        <v>359</v>
      </c>
      <c r="B91" s="54" t="s">
        <v>352</v>
      </c>
      <c r="C91" s="38" t="s">
        <v>228</v>
      </c>
      <c r="D91" s="51">
        <v>44468</v>
      </c>
      <c r="E91" s="96">
        <v>4130</v>
      </c>
      <c r="F91" s="3">
        <v>0</v>
      </c>
      <c r="G91" s="54">
        <v>0</v>
      </c>
      <c r="H91" s="3">
        <v>0</v>
      </c>
      <c r="I91" s="3">
        <v>0</v>
      </c>
      <c r="J91" s="40">
        <v>4130</v>
      </c>
    </row>
    <row r="92" spans="1:10">
      <c r="A92" s="38" t="s">
        <v>127</v>
      </c>
      <c r="B92" s="54">
        <v>131383272</v>
      </c>
      <c r="C92" s="38" t="s">
        <v>129</v>
      </c>
      <c r="D92" s="51">
        <v>44299</v>
      </c>
      <c r="E92" s="96">
        <v>124327</v>
      </c>
      <c r="F92" s="3">
        <v>0</v>
      </c>
      <c r="G92" s="54">
        <v>0</v>
      </c>
      <c r="H92" s="3">
        <v>0</v>
      </c>
      <c r="I92" s="3">
        <v>0</v>
      </c>
      <c r="J92" s="40">
        <v>124327</v>
      </c>
    </row>
    <row r="93" spans="1:10">
      <c r="A93" s="38" t="s">
        <v>360</v>
      </c>
      <c r="B93" s="54" t="s">
        <v>352</v>
      </c>
      <c r="C93" s="38" t="s">
        <v>361</v>
      </c>
      <c r="D93" s="39">
        <v>44274</v>
      </c>
      <c r="E93" s="96">
        <v>19100</v>
      </c>
      <c r="F93" s="3">
        <v>0</v>
      </c>
      <c r="G93" s="54">
        <v>0</v>
      </c>
      <c r="H93" s="3">
        <v>0</v>
      </c>
      <c r="I93" s="3">
        <v>0</v>
      </c>
      <c r="J93" s="40">
        <v>19100</v>
      </c>
    </row>
    <row r="94" spans="1:10">
      <c r="A94" s="38" t="s">
        <v>391</v>
      </c>
      <c r="B94" s="54">
        <v>131383784</v>
      </c>
      <c r="C94" s="38" t="s">
        <v>273</v>
      </c>
      <c r="D94" s="39">
        <v>44301</v>
      </c>
      <c r="E94" s="96">
        <v>8022</v>
      </c>
      <c r="F94" s="3">
        <v>0</v>
      </c>
      <c r="G94" s="54">
        <v>0</v>
      </c>
      <c r="H94" s="3">
        <v>0</v>
      </c>
      <c r="I94" s="3"/>
      <c r="J94" s="40">
        <v>8022</v>
      </c>
    </row>
    <row r="95" spans="1:10">
      <c r="A95" s="38" t="s">
        <v>391</v>
      </c>
      <c r="B95" s="54">
        <v>131383784</v>
      </c>
      <c r="C95" s="38" t="s">
        <v>277</v>
      </c>
      <c r="D95" s="39">
        <v>44375</v>
      </c>
      <c r="E95" s="96">
        <v>49560</v>
      </c>
      <c r="F95" s="3">
        <v>0</v>
      </c>
      <c r="G95" s="54">
        <v>0</v>
      </c>
      <c r="H95" s="3">
        <v>0</v>
      </c>
      <c r="I95" s="3"/>
      <c r="J95" s="40">
        <v>49560</v>
      </c>
    </row>
    <row r="96" spans="1:10">
      <c r="A96" s="55" t="s">
        <v>102</v>
      </c>
      <c r="B96" s="3">
        <v>132279131</v>
      </c>
      <c r="C96" s="55" t="s">
        <v>362</v>
      </c>
      <c r="D96" s="56">
        <v>44784</v>
      </c>
      <c r="E96" s="96">
        <v>219204.11</v>
      </c>
      <c r="F96" s="3">
        <v>0</v>
      </c>
      <c r="G96" s="54">
        <v>0</v>
      </c>
      <c r="H96" s="3">
        <v>0</v>
      </c>
      <c r="I96" s="3">
        <v>0</v>
      </c>
      <c r="J96" s="40">
        <v>219204.11</v>
      </c>
    </row>
    <row r="97" spans="1:10">
      <c r="A97" s="55" t="s">
        <v>251</v>
      </c>
      <c r="B97" s="3">
        <v>130900728</v>
      </c>
      <c r="C97" s="55" t="s">
        <v>250</v>
      </c>
      <c r="D97" s="56">
        <v>44883</v>
      </c>
      <c r="E97" s="96">
        <v>123900</v>
      </c>
      <c r="F97" s="3">
        <v>0</v>
      </c>
      <c r="G97" s="54">
        <v>0</v>
      </c>
      <c r="H97" s="3">
        <v>0</v>
      </c>
      <c r="I97" s="3">
        <v>0</v>
      </c>
      <c r="J97" s="40">
        <v>123900</v>
      </c>
    </row>
    <row r="98" spans="1:10">
      <c r="A98" s="55" t="s">
        <v>251</v>
      </c>
      <c r="B98" s="3">
        <v>130900728</v>
      </c>
      <c r="C98" s="38" t="s">
        <v>253</v>
      </c>
      <c r="D98" s="39">
        <v>44894</v>
      </c>
      <c r="E98" s="96">
        <v>23600</v>
      </c>
      <c r="F98" s="3">
        <v>0</v>
      </c>
      <c r="G98" s="54">
        <v>0</v>
      </c>
      <c r="H98" s="3">
        <v>0</v>
      </c>
      <c r="I98" s="3">
        <v>0</v>
      </c>
      <c r="J98" s="40">
        <v>23600</v>
      </c>
    </row>
    <row r="99" spans="1:10">
      <c r="A99" s="38" t="s">
        <v>220</v>
      </c>
      <c r="B99" s="3">
        <v>133086672</v>
      </c>
      <c r="C99" s="38" t="s">
        <v>222</v>
      </c>
      <c r="D99" s="39">
        <v>45261</v>
      </c>
      <c r="E99" s="96">
        <v>449280</v>
      </c>
      <c r="F99" s="3">
        <v>0</v>
      </c>
      <c r="G99" s="54">
        <v>0</v>
      </c>
      <c r="H99" s="3">
        <v>0</v>
      </c>
      <c r="I99" s="3">
        <v>0</v>
      </c>
      <c r="J99" s="40">
        <v>449280</v>
      </c>
    </row>
    <row r="100" spans="1:10">
      <c r="A100" s="38" t="s">
        <v>364</v>
      </c>
      <c r="B100" s="3">
        <v>130284352</v>
      </c>
      <c r="C100" s="38" t="s">
        <v>267</v>
      </c>
      <c r="D100" s="39">
        <v>45223</v>
      </c>
      <c r="E100" s="96">
        <v>129100</v>
      </c>
      <c r="F100" s="3">
        <v>0</v>
      </c>
      <c r="G100" s="54">
        <v>0</v>
      </c>
      <c r="H100" s="3">
        <v>0</v>
      </c>
      <c r="I100" s="3">
        <v>0</v>
      </c>
      <c r="J100" s="40">
        <v>129100</v>
      </c>
    </row>
    <row r="101" spans="1:10">
      <c r="A101" s="38" t="s">
        <v>364</v>
      </c>
      <c r="B101" s="3">
        <v>130284352</v>
      </c>
      <c r="C101" s="38" t="s">
        <v>269</v>
      </c>
      <c r="D101" s="39">
        <v>45231</v>
      </c>
      <c r="E101" s="96">
        <v>52000</v>
      </c>
      <c r="F101" s="3">
        <v>0</v>
      </c>
      <c r="G101" s="54">
        <v>0</v>
      </c>
      <c r="H101" s="3">
        <v>0</v>
      </c>
      <c r="I101" s="3">
        <v>0</v>
      </c>
      <c r="J101" s="40">
        <v>52000</v>
      </c>
    </row>
    <row r="102" spans="1:10">
      <c r="A102" s="55" t="s">
        <v>251</v>
      </c>
      <c r="B102" s="3">
        <v>130900728</v>
      </c>
      <c r="C102" s="38" t="s">
        <v>257</v>
      </c>
      <c r="D102" s="39">
        <v>45232</v>
      </c>
      <c r="E102" s="96">
        <v>41300</v>
      </c>
      <c r="F102" s="3">
        <v>0</v>
      </c>
      <c r="G102" s="54">
        <v>0</v>
      </c>
      <c r="H102" s="3">
        <v>0</v>
      </c>
      <c r="I102" s="3">
        <v>0</v>
      </c>
      <c r="J102" s="40">
        <v>41300</v>
      </c>
    </row>
    <row r="103" spans="1:10">
      <c r="A103" s="55" t="s">
        <v>251</v>
      </c>
      <c r="B103" s="3">
        <v>130900728</v>
      </c>
      <c r="C103" s="38" t="s">
        <v>255</v>
      </c>
      <c r="D103" s="39">
        <v>44981</v>
      </c>
      <c r="E103" s="96">
        <v>47790</v>
      </c>
      <c r="F103" s="3">
        <v>0</v>
      </c>
      <c r="G103" s="54">
        <v>0</v>
      </c>
      <c r="H103" s="3">
        <v>0</v>
      </c>
      <c r="I103" s="3">
        <v>0</v>
      </c>
      <c r="J103" s="40">
        <v>47790</v>
      </c>
    </row>
    <row r="104" spans="1:10">
      <c r="A104" s="38" t="s">
        <v>240</v>
      </c>
      <c r="B104" s="3">
        <v>130724652</v>
      </c>
      <c r="C104" s="38" t="s">
        <v>239</v>
      </c>
      <c r="D104" s="39">
        <v>45231</v>
      </c>
      <c r="E104" s="96">
        <v>105498.8</v>
      </c>
      <c r="F104" s="3">
        <v>0</v>
      </c>
      <c r="G104" s="54">
        <v>0</v>
      </c>
      <c r="H104" s="3">
        <v>0</v>
      </c>
      <c r="I104" s="3">
        <v>0</v>
      </c>
      <c r="J104" s="40">
        <v>105498.8</v>
      </c>
    </row>
    <row r="105" spans="1:10">
      <c r="A105" s="38" t="s">
        <v>59</v>
      </c>
      <c r="B105" s="3">
        <v>101591862</v>
      </c>
      <c r="C105" s="38" t="s">
        <v>183</v>
      </c>
      <c r="D105" s="39">
        <v>44999</v>
      </c>
      <c r="E105" s="96">
        <v>34511.99</v>
      </c>
      <c r="F105" s="3">
        <v>0</v>
      </c>
      <c r="G105" s="54">
        <v>0</v>
      </c>
      <c r="H105" s="3">
        <v>0</v>
      </c>
      <c r="I105" s="3">
        <v>0</v>
      </c>
      <c r="J105" s="40">
        <v>34511.99</v>
      </c>
    </row>
    <row r="106" spans="1:10">
      <c r="A106" s="38" t="s">
        <v>365</v>
      </c>
      <c r="B106" s="54" t="s">
        <v>352</v>
      </c>
      <c r="C106" s="38" t="s">
        <v>116</v>
      </c>
      <c r="D106" s="39">
        <v>45043</v>
      </c>
      <c r="E106" s="96">
        <v>140000</v>
      </c>
      <c r="F106" s="3">
        <v>0</v>
      </c>
      <c r="G106" s="54">
        <v>0</v>
      </c>
      <c r="H106" s="3">
        <v>0</v>
      </c>
      <c r="I106" s="3">
        <v>0</v>
      </c>
      <c r="J106" s="40">
        <v>140000</v>
      </c>
    </row>
    <row r="107" spans="1:10">
      <c r="A107" s="53" t="s">
        <v>44</v>
      </c>
      <c r="B107" s="3">
        <v>131162126</v>
      </c>
      <c r="C107" s="38" t="s">
        <v>119</v>
      </c>
      <c r="D107" s="51">
        <v>45106</v>
      </c>
      <c r="E107" s="96">
        <v>99857.5</v>
      </c>
      <c r="F107" s="3">
        <v>0</v>
      </c>
      <c r="G107" s="54">
        <v>0</v>
      </c>
      <c r="H107" s="3">
        <v>0</v>
      </c>
      <c r="I107" s="3">
        <v>0</v>
      </c>
      <c r="J107" s="40">
        <v>99857.5</v>
      </c>
    </row>
    <row r="108" spans="1:10">
      <c r="A108" s="38" t="s">
        <v>366</v>
      </c>
      <c r="B108" s="54" t="s">
        <v>352</v>
      </c>
      <c r="C108" s="38" t="s">
        <v>288</v>
      </c>
      <c r="D108" s="39">
        <v>45021</v>
      </c>
      <c r="E108" s="96">
        <v>12413</v>
      </c>
      <c r="F108" s="3">
        <v>0</v>
      </c>
      <c r="G108" s="54">
        <v>0</v>
      </c>
      <c r="H108" s="3">
        <v>0</v>
      </c>
      <c r="I108" s="3">
        <v>0</v>
      </c>
      <c r="J108" s="40">
        <v>12413</v>
      </c>
    </row>
    <row r="109" spans="1:10">
      <c r="A109" s="42" t="s">
        <v>102</v>
      </c>
      <c r="B109" s="3">
        <v>132279131</v>
      </c>
      <c r="C109" s="38" t="s">
        <v>310</v>
      </c>
      <c r="D109" s="39">
        <v>44939</v>
      </c>
      <c r="E109" s="96">
        <v>343014.2</v>
      </c>
      <c r="F109" s="3">
        <v>0</v>
      </c>
      <c r="G109" s="54">
        <v>0</v>
      </c>
      <c r="H109" s="3">
        <v>0</v>
      </c>
      <c r="I109" s="3">
        <v>0</v>
      </c>
      <c r="J109" s="40">
        <v>343014.2</v>
      </c>
    </row>
    <row r="110" spans="1:10">
      <c r="A110" s="42" t="s">
        <v>363</v>
      </c>
      <c r="B110" s="3">
        <v>131193269</v>
      </c>
      <c r="C110" s="21" t="s">
        <v>316</v>
      </c>
      <c r="D110" s="39">
        <v>44969</v>
      </c>
      <c r="E110" s="96">
        <v>22288.799999999999</v>
      </c>
      <c r="F110" s="3"/>
      <c r="G110" s="54"/>
      <c r="H110" s="3"/>
      <c r="I110" s="3"/>
      <c r="J110" s="40">
        <v>22288.799999999999</v>
      </c>
    </row>
    <row r="111" spans="1:10">
      <c r="A111" s="42" t="s">
        <v>363</v>
      </c>
      <c r="B111" s="3">
        <v>131193269</v>
      </c>
      <c r="C111" s="21" t="s">
        <v>318</v>
      </c>
      <c r="D111" s="39">
        <v>45209</v>
      </c>
      <c r="E111" s="96">
        <v>80771.19</v>
      </c>
      <c r="F111" s="3"/>
      <c r="G111" s="54"/>
      <c r="H111" s="3"/>
      <c r="I111" s="3"/>
      <c r="J111" s="40">
        <v>80771.19</v>
      </c>
    </row>
    <row r="112" spans="1:10">
      <c r="A112" s="42" t="s">
        <v>363</v>
      </c>
      <c r="B112" s="3">
        <v>13193269</v>
      </c>
      <c r="C112" s="21" t="s">
        <v>320</v>
      </c>
      <c r="D112" s="39">
        <v>45267</v>
      </c>
      <c r="E112" s="96">
        <v>28000</v>
      </c>
      <c r="F112" s="3"/>
      <c r="G112" s="54"/>
      <c r="H112" s="3"/>
      <c r="I112" s="3"/>
      <c r="J112" s="40">
        <v>28000</v>
      </c>
    </row>
    <row r="113" spans="1:10">
      <c r="A113" s="55" t="s">
        <v>251</v>
      </c>
      <c r="B113" s="3">
        <v>130900728</v>
      </c>
      <c r="C113" s="21" t="s">
        <v>166</v>
      </c>
      <c r="D113" s="39">
        <v>45567</v>
      </c>
      <c r="E113" s="96">
        <v>20060</v>
      </c>
      <c r="F113" s="3"/>
      <c r="G113" s="54"/>
      <c r="H113" s="3"/>
      <c r="I113" s="3"/>
      <c r="J113" s="40">
        <v>20060</v>
      </c>
    </row>
    <row r="114" spans="1:10">
      <c r="A114" s="55" t="s">
        <v>251</v>
      </c>
      <c r="B114" s="3">
        <v>130900728</v>
      </c>
      <c r="C114" s="21" t="s">
        <v>260</v>
      </c>
      <c r="D114" s="39">
        <v>45862</v>
      </c>
      <c r="E114" s="96">
        <v>660092</v>
      </c>
      <c r="F114" s="3"/>
      <c r="G114" s="54"/>
      <c r="H114" s="3"/>
      <c r="I114" s="3"/>
      <c r="J114" s="40">
        <v>660092</v>
      </c>
    </row>
    <row r="115" spans="1:10">
      <c r="A115" s="55" t="s">
        <v>251</v>
      </c>
      <c r="B115" s="3">
        <v>130900728</v>
      </c>
      <c r="C115" s="21" t="s">
        <v>346</v>
      </c>
      <c r="D115" s="39">
        <v>45968</v>
      </c>
      <c r="E115" s="96">
        <v>309396</v>
      </c>
      <c r="F115" s="3"/>
      <c r="G115" s="54"/>
      <c r="H115" s="3"/>
      <c r="I115" s="3"/>
      <c r="J115" s="40">
        <v>309396</v>
      </c>
    </row>
    <row r="116" spans="1:10">
      <c r="A116" s="38" t="s">
        <v>87</v>
      </c>
      <c r="B116" s="3">
        <v>132346408</v>
      </c>
      <c r="C116" s="38" t="s">
        <v>280</v>
      </c>
      <c r="D116" s="39">
        <v>45602</v>
      </c>
      <c r="E116" s="96">
        <f>11723.74+9735</f>
        <v>21458.739999999998</v>
      </c>
      <c r="F116" s="3">
        <v>0</v>
      </c>
      <c r="G116" s="54">
        <v>0</v>
      </c>
      <c r="H116" s="3">
        <v>0</v>
      </c>
      <c r="I116" s="3">
        <v>0</v>
      </c>
      <c r="J116" s="40">
        <v>21458.74</v>
      </c>
    </row>
    <row r="117" spans="1:10">
      <c r="A117" s="38" t="s">
        <v>87</v>
      </c>
      <c r="B117" s="3">
        <v>132346408</v>
      </c>
      <c r="C117" s="38" t="s">
        <v>282</v>
      </c>
      <c r="D117" s="39">
        <v>45635</v>
      </c>
      <c r="E117" s="96">
        <v>145195.63</v>
      </c>
      <c r="F117" s="3">
        <v>0</v>
      </c>
      <c r="G117" s="54">
        <v>0</v>
      </c>
      <c r="H117" s="3">
        <v>0</v>
      </c>
      <c r="I117" s="3">
        <v>0</v>
      </c>
      <c r="J117" s="40">
        <v>145195.63</v>
      </c>
    </row>
    <row r="118" spans="1:10">
      <c r="A118" s="38" t="s">
        <v>87</v>
      </c>
      <c r="B118" s="3">
        <v>132346408</v>
      </c>
      <c r="C118" s="38" t="s">
        <v>369</v>
      </c>
      <c r="D118" s="39">
        <v>45643</v>
      </c>
      <c r="E118" s="96">
        <v>163552.29999999999</v>
      </c>
      <c r="F118" s="3">
        <v>0</v>
      </c>
      <c r="G118" s="54">
        <v>0</v>
      </c>
      <c r="H118" s="3">
        <v>0</v>
      </c>
      <c r="I118" s="3">
        <v>0</v>
      </c>
      <c r="J118" s="40">
        <v>163552.29999999999</v>
      </c>
    </row>
    <row r="119" spans="1:10">
      <c r="A119" s="38" t="s">
        <v>246</v>
      </c>
      <c r="B119" s="3">
        <v>130585172</v>
      </c>
      <c r="C119" s="38" t="s">
        <v>245</v>
      </c>
      <c r="D119" s="39">
        <v>45565</v>
      </c>
      <c r="E119" s="96">
        <v>25640</v>
      </c>
      <c r="F119" s="3"/>
      <c r="G119" s="54"/>
      <c r="H119" s="3"/>
      <c r="I119" s="3"/>
      <c r="J119" s="40">
        <v>25640</v>
      </c>
    </row>
    <row r="120" spans="1:10">
      <c r="A120" s="53" t="s">
        <v>97</v>
      </c>
      <c r="B120" s="3">
        <v>130468516</v>
      </c>
      <c r="C120" s="38" t="s">
        <v>518</v>
      </c>
      <c r="D120" s="39">
        <v>45225</v>
      </c>
      <c r="E120" s="96">
        <v>80000</v>
      </c>
      <c r="F120" s="3"/>
      <c r="G120" s="54"/>
      <c r="H120" s="3"/>
      <c r="I120" s="3"/>
      <c r="J120" s="40">
        <v>80000</v>
      </c>
    </row>
    <row r="121" spans="1:10">
      <c r="A121" s="53" t="s">
        <v>97</v>
      </c>
      <c r="B121" s="3">
        <v>130468516</v>
      </c>
      <c r="C121" s="38" t="s">
        <v>520</v>
      </c>
      <c r="D121" s="39">
        <v>46326</v>
      </c>
      <c r="E121" s="96">
        <v>59600</v>
      </c>
      <c r="F121" s="3"/>
      <c r="G121" s="54"/>
      <c r="H121" s="3"/>
      <c r="I121" s="3"/>
      <c r="J121" s="40">
        <v>59600</v>
      </c>
    </row>
    <row r="122" spans="1:10">
      <c r="A122" s="53" t="s">
        <v>97</v>
      </c>
      <c r="B122" s="3">
        <v>130468516</v>
      </c>
      <c r="C122" s="38" t="s">
        <v>291</v>
      </c>
      <c r="D122" s="39">
        <v>45656</v>
      </c>
      <c r="E122" s="96">
        <v>104400</v>
      </c>
      <c r="F122" s="3"/>
      <c r="G122" s="54"/>
      <c r="H122" s="3"/>
      <c r="I122" s="3"/>
      <c r="J122" s="40">
        <v>104400</v>
      </c>
    </row>
    <row r="123" spans="1:10">
      <c r="A123" s="42" t="s">
        <v>367</v>
      </c>
      <c r="B123" s="3">
        <v>131084745</v>
      </c>
      <c r="C123" s="38" t="s">
        <v>164</v>
      </c>
      <c r="D123" s="39">
        <v>45638</v>
      </c>
      <c r="E123" s="89">
        <v>37458.300000000003</v>
      </c>
      <c r="F123" s="3"/>
      <c r="G123" s="54"/>
      <c r="H123" s="3"/>
      <c r="I123" s="3"/>
      <c r="J123" s="40">
        <v>37458.300000000003</v>
      </c>
    </row>
    <row r="124" spans="1:10">
      <c r="A124" s="57" t="s">
        <v>300</v>
      </c>
      <c r="B124" s="3">
        <v>101572884</v>
      </c>
      <c r="C124" s="53" t="s">
        <v>299</v>
      </c>
      <c r="D124" s="39">
        <v>45385</v>
      </c>
      <c r="E124" s="96">
        <v>29511.8</v>
      </c>
      <c r="F124" s="3">
        <v>0</v>
      </c>
      <c r="G124" s="54">
        <v>0</v>
      </c>
      <c r="H124" s="3">
        <v>0</v>
      </c>
      <c r="I124" s="3">
        <v>0</v>
      </c>
      <c r="J124" s="40">
        <v>29511.8</v>
      </c>
    </row>
    <row r="125" spans="1:10">
      <c r="A125" s="42" t="s">
        <v>370</v>
      </c>
      <c r="B125" s="3">
        <v>131193269</v>
      </c>
      <c r="C125" s="38" t="s">
        <v>320</v>
      </c>
      <c r="D125" s="39">
        <v>45527</v>
      </c>
      <c r="E125" s="96">
        <v>29180</v>
      </c>
      <c r="F125" s="3">
        <v>0</v>
      </c>
      <c r="G125" s="54">
        <v>0</v>
      </c>
      <c r="H125" s="3">
        <v>0</v>
      </c>
      <c r="I125" s="3">
        <v>0</v>
      </c>
      <c r="J125" s="40">
        <v>29180</v>
      </c>
    </row>
    <row r="126" spans="1:10">
      <c r="A126" s="42" t="s">
        <v>371</v>
      </c>
      <c r="B126" s="3">
        <v>131999125</v>
      </c>
      <c r="C126" s="38" t="s">
        <v>125</v>
      </c>
      <c r="D126" s="39">
        <v>45625</v>
      </c>
      <c r="E126" s="96">
        <v>165200</v>
      </c>
      <c r="F126" s="3">
        <v>0</v>
      </c>
      <c r="G126" s="54">
        <v>0</v>
      </c>
      <c r="H126" s="3">
        <v>0</v>
      </c>
      <c r="I126" s="3">
        <v>0</v>
      </c>
      <c r="J126" s="40">
        <v>165200</v>
      </c>
    </row>
    <row r="127" spans="1:10">
      <c r="A127" s="42" t="s">
        <v>372</v>
      </c>
      <c r="B127" s="3">
        <v>131082272</v>
      </c>
      <c r="C127" s="38" t="s">
        <v>215</v>
      </c>
      <c r="D127" s="39">
        <v>45631</v>
      </c>
      <c r="E127" s="96">
        <v>230100</v>
      </c>
      <c r="F127" s="3">
        <v>0</v>
      </c>
      <c r="G127" s="54">
        <v>0</v>
      </c>
      <c r="H127" s="3">
        <v>0</v>
      </c>
      <c r="I127" s="3">
        <v>0</v>
      </c>
      <c r="J127" s="40">
        <v>230100</v>
      </c>
    </row>
    <row r="128" spans="1:10">
      <c r="A128" s="42" t="s">
        <v>373</v>
      </c>
      <c r="B128" s="3">
        <v>132344911</v>
      </c>
      <c r="C128" s="38" t="s">
        <v>336</v>
      </c>
      <c r="D128" s="39">
        <v>45625</v>
      </c>
      <c r="E128" s="96">
        <v>45650</v>
      </c>
      <c r="F128" s="3">
        <v>0</v>
      </c>
      <c r="G128" s="54">
        <v>0</v>
      </c>
      <c r="H128" s="3">
        <v>0</v>
      </c>
      <c r="I128" s="3">
        <v>0</v>
      </c>
      <c r="J128" s="40">
        <v>45650</v>
      </c>
    </row>
    <row r="129" spans="1:10">
      <c r="A129" s="42" t="s">
        <v>41</v>
      </c>
      <c r="B129" s="3">
        <v>131549642</v>
      </c>
      <c r="C129" s="38" t="s">
        <v>112</v>
      </c>
      <c r="D129" s="39">
        <v>45845</v>
      </c>
      <c r="E129" s="96">
        <v>110094</v>
      </c>
      <c r="F129" s="40">
        <v>0</v>
      </c>
      <c r="G129" s="97">
        <v>0</v>
      </c>
      <c r="H129" s="40">
        <v>110094</v>
      </c>
      <c r="I129" s="40">
        <v>0</v>
      </c>
      <c r="J129" s="40">
        <v>0</v>
      </c>
    </row>
    <row r="130" spans="1:10">
      <c r="A130" s="42" t="s">
        <v>41</v>
      </c>
      <c r="B130" s="3">
        <v>131549642</v>
      </c>
      <c r="C130" s="38" t="s">
        <v>115</v>
      </c>
      <c r="D130" s="39">
        <v>45925</v>
      </c>
      <c r="E130" s="96">
        <v>110094</v>
      </c>
      <c r="F130" s="40">
        <v>0</v>
      </c>
      <c r="G130" s="97">
        <v>110094</v>
      </c>
      <c r="H130" s="40">
        <v>0</v>
      </c>
      <c r="I130" s="40">
        <v>0</v>
      </c>
      <c r="J130" s="40">
        <v>0</v>
      </c>
    </row>
    <row r="131" spans="1:10" ht="20.25" customHeight="1">
      <c r="A131" s="42" t="s">
        <v>41</v>
      </c>
      <c r="B131" s="3">
        <v>131549642</v>
      </c>
      <c r="C131" s="38" t="s">
        <v>341</v>
      </c>
      <c r="D131" s="39" t="s">
        <v>392</v>
      </c>
      <c r="E131" s="96">
        <v>106318</v>
      </c>
      <c r="F131" s="40">
        <v>106318</v>
      </c>
      <c r="G131" s="97">
        <v>0</v>
      </c>
      <c r="H131" s="40">
        <v>0</v>
      </c>
      <c r="I131" s="40">
        <v>0</v>
      </c>
      <c r="J131" s="58">
        <v>0</v>
      </c>
    </row>
    <row r="132" spans="1:10" ht="20.25" customHeight="1">
      <c r="A132" s="42" t="s">
        <v>41</v>
      </c>
      <c r="B132" s="3">
        <v>131549642</v>
      </c>
      <c r="C132" s="66" t="s">
        <v>464</v>
      </c>
      <c r="D132" s="39">
        <v>46048</v>
      </c>
      <c r="E132" s="90">
        <v>106318</v>
      </c>
      <c r="F132" s="40"/>
      <c r="G132" s="97">
        <v>106318</v>
      </c>
      <c r="H132" s="40"/>
      <c r="I132" s="40"/>
      <c r="J132" s="58"/>
    </row>
    <row r="133" spans="1:10" ht="20.25" customHeight="1">
      <c r="A133" s="42" t="s">
        <v>41</v>
      </c>
      <c r="B133" s="3">
        <v>131549642</v>
      </c>
      <c r="C133" s="66" t="s">
        <v>412</v>
      </c>
      <c r="D133" s="39">
        <v>46051</v>
      </c>
      <c r="E133" s="90">
        <v>96760</v>
      </c>
      <c r="F133" s="40"/>
      <c r="G133" s="97">
        <v>96760</v>
      </c>
      <c r="H133" s="40"/>
      <c r="I133" s="40"/>
      <c r="J133" s="58"/>
    </row>
    <row r="134" spans="1:10" ht="20.25" customHeight="1">
      <c r="A134" s="42" t="s">
        <v>41</v>
      </c>
      <c r="B134" s="3"/>
      <c r="C134" s="66" t="s">
        <v>288</v>
      </c>
      <c r="D134" s="39">
        <v>46052</v>
      </c>
      <c r="E134" s="90">
        <v>86966</v>
      </c>
      <c r="F134" s="40"/>
      <c r="G134" s="97">
        <v>86966</v>
      </c>
      <c r="H134" s="40"/>
      <c r="I134" s="40"/>
      <c r="J134" s="58"/>
    </row>
    <row r="135" spans="1:10" ht="20.25" customHeight="1">
      <c r="A135" s="42" t="s">
        <v>41</v>
      </c>
      <c r="B135" s="3">
        <v>131549642</v>
      </c>
      <c r="C135" s="66" t="s">
        <v>465</v>
      </c>
      <c r="D135" s="39">
        <v>46055</v>
      </c>
      <c r="E135" s="90">
        <v>92276</v>
      </c>
      <c r="F135" s="40"/>
      <c r="G135" s="97">
        <v>92276</v>
      </c>
      <c r="H135" s="40"/>
      <c r="I135" s="40"/>
      <c r="J135" s="58"/>
    </row>
    <row r="136" spans="1:10" ht="32.25" customHeight="1">
      <c r="A136" s="42" t="s">
        <v>51</v>
      </c>
      <c r="B136" s="3">
        <v>131549642</v>
      </c>
      <c r="C136" s="38" t="s">
        <v>122</v>
      </c>
      <c r="D136" s="39">
        <v>45929</v>
      </c>
      <c r="E136" s="96">
        <v>255706</v>
      </c>
      <c r="F136" s="40">
        <v>255706</v>
      </c>
      <c r="G136" s="97">
        <v>0</v>
      </c>
      <c r="H136" s="40">
        <v>0</v>
      </c>
      <c r="I136" s="40">
        <v>0</v>
      </c>
      <c r="J136" s="40">
        <v>0</v>
      </c>
    </row>
    <row r="137" spans="1:10">
      <c r="A137" s="41" t="s">
        <v>133</v>
      </c>
      <c r="B137" s="3">
        <v>132788346</v>
      </c>
      <c r="C137" s="38" t="s">
        <v>316</v>
      </c>
      <c r="D137" s="39">
        <v>45723</v>
      </c>
      <c r="E137" s="96">
        <v>560547.19999999995</v>
      </c>
      <c r="F137" s="40"/>
      <c r="G137" s="97"/>
      <c r="H137" s="40"/>
      <c r="I137" s="40">
        <v>560547.19999999995</v>
      </c>
      <c r="J137" s="40"/>
    </row>
    <row r="138" spans="1:10">
      <c r="A138" s="41" t="s">
        <v>133</v>
      </c>
      <c r="B138" s="3">
        <v>132788346</v>
      </c>
      <c r="C138" s="38" t="s">
        <v>136</v>
      </c>
      <c r="D138" s="39">
        <v>45749</v>
      </c>
      <c r="E138" s="96">
        <v>344148.5</v>
      </c>
      <c r="F138" s="40"/>
      <c r="G138" s="97"/>
      <c r="H138" s="40">
        <v>344148.5</v>
      </c>
      <c r="I138" s="40"/>
      <c r="J138" s="40"/>
    </row>
    <row r="139" spans="1:10">
      <c r="A139" s="41" t="s">
        <v>133</v>
      </c>
      <c r="B139" s="3">
        <v>132788346</v>
      </c>
      <c r="C139" s="38" t="s">
        <v>139</v>
      </c>
      <c r="D139" s="39">
        <v>45757</v>
      </c>
      <c r="E139" s="96">
        <v>253750</v>
      </c>
      <c r="F139" s="40"/>
      <c r="G139" s="97"/>
      <c r="H139" s="40">
        <v>253750</v>
      </c>
      <c r="I139" s="40"/>
      <c r="J139" s="40"/>
    </row>
    <row r="140" spans="1:10">
      <c r="A140" s="41" t="s">
        <v>133</v>
      </c>
      <c r="B140" s="3">
        <v>132788346</v>
      </c>
      <c r="C140" s="38" t="s">
        <v>142</v>
      </c>
      <c r="D140" s="39">
        <v>45791</v>
      </c>
      <c r="E140" s="96">
        <v>220269.3</v>
      </c>
      <c r="F140" s="40"/>
      <c r="G140" s="97">
        <v>220269.3</v>
      </c>
      <c r="H140" s="40"/>
      <c r="I140" s="40"/>
      <c r="J140" s="40"/>
    </row>
    <row r="141" spans="1:10">
      <c r="A141" s="41" t="s">
        <v>133</v>
      </c>
      <c r="B141" s="3">
        <v>132788346</v>
      </c>
      <c r="C141" s="38" t="s">
        <v>144</v>
      </c>
      <c r="D141" s="39">
        <v>45842</v>
      </c>
      <c r="E141" s="96">
        <v>441379</v>
      </c>
      <c r="F141" s="40"/>
      <c r="G141" s="97">
        <v>441379</v>
      </c>
      <c r="H141" s="40"/>
      <c r="I141" s="40"/>
      <c r="J141" s="40"/>
    </row>
    <row r="142" spans="1:10">
      <c r="A142" s="41" t="s">
        <v>133</v>
      </c>
      <c r="B142" s="3">
        <v>132788346</v>
      </c>
      <c r="C142" s="38" t="s">
        <v>146</v>
      </c>
      <c r="D142" s="39">
        <v>45856</v>
      </c>
      <c r="E142" s="96">
        <v>175053</v>
      </c>
      <c r="F142" s="40"/>
      <c r="G142" s="97">
        <v>175053</v>
      </c>
      <c r="H142" s="40"/>
      <c r="I142" s="40"/>
      <c r="J142" s="40"/>
    </row>
    <row r="143" spans="1:10">
      <c r="A143" s="41" t="s">
        <v>133</v>
      </c>
      <c r="B143" s="3">
        <v>132788346</v>
      </c>
      <c r="C143" s="38" t="s">
        <v>148</v>
      </c>
      <c r="D143" s="39">
        <v>45890</v>
      </c>
      <c r="E143" s="96">
        <v>37170</v>
      </c>
      <c r="F143" s="40"/>
      <c r="G143" s="97">
        <v>37170</v>
      </c>
      <c r="H143" s="40"/>
      <c r="I143" s="40"/>
      <c r="J143" s="40"/>
    </row>
    <row r="144" spans="1:10">
      <c r="A144" s="41" t="s">
        <v>133</v>
      </c>
      <c r="B144" s="3">
        <v>132788346</v>
      </c>
      <c r="C144" s="38" t="s">
        <v>149</v>
      </c>
      <c r="D144" s="39">
        <v>45898</v>
      </c>
      <c r="E144" s="96">
        <v>333292.90000000002</v>
      </c>
      <c r="F144" s="40"/>
      <c r="G144" s="97">
        <v>333292.90000000002</v>
      </c>
      <c r="H144" s="40"/>
      <c r="I144" s="40"/>
      <c r="J144" s="40"/>
    </row>
    <row r="145" spans="1:10">
      <c r="A145" s="41" t="s">
        <v>133</v>
      </c>
      <c r="B145" s="3">
        <v>132788346</v>
      </c>
      <c r="C145" s="38" t="s">
        <v>151</v>
      </c>
      <c r="D145" s="39">
        <v>45911</v>
      </c>
      <c r="E145" s="96">
        <v>67578.600000000006</v>
      </c>
      <c r="F145" s="40">
        <v>67578.600000000006</v>
      </c>
      <c r="G145" s="97"/>
      <c r="H145" s="40"/>
      <c r="I145" s="40"/>
      <c r="J145" s="40"/>
    </row>
    <row r="146" spans="1:10">
      <c r="A146" s="41" t="s">
        <v>133</v>
      </c>
      <c r="B146" s="3">
        <v>132788346</v>
      </c>
      <c r="C146" s="38" t="s">
        <v>153</v>
      </c>
      <c r="D146" s="39">
        <v>45938</v>
      </c>
      <c r="E146" s="96">
        <v>117126.8</v>
      </c>
      <c r="F146" s="40">
        <v>117126.8</v>
      </c>
      <c r="G146" s="97"/>
      <c r="H146" s="40"/>
      <c r="I146" s="40"/>
      <c r="J146" s="40"/>
    </row>
    <row r="147" spans="1:10">
      <c r="A147" s="41" t="s">
        <v>133</v>
      </c>
      <c r="B147" s="3">
        <v>132788346</v>
      </c>
      <c r="C147" s="38" t="s">
        <v>155</v>
      </c>
      <c r="D147" s="39">
        <v>45938</v>
      </c>
      <c r="E147" s="96">
        <v>17000</v>
      </c>
      <c r="F147" s="40"/>
      <c r="G147" s="97">
        <v>17000</v>
      </c>
      <c r="H147" s="40"/>
      <c r="I147" s="40"/>
      <c r="J147" s="40"/>
    </row>
    <row r="148" spans="1:10">
      <c r="A148" s="38" t="s">
        <v>54</v>
      </c>
      <c r="B148" s="3">
        <v>131354238</v>
      </c>
      <c r="C148" s="19" t="s">
        <v>559</v>
      </c>
      <c r="D148" s="39">
        <v>46149</v>
      </c>
      <c r="E148" s="91">
        <v>79999</v>
      </c>
      <c r="F148" s="40">
        <v>79999</v>
      </c>
      <c r="G148" s="54"/>
      <c r="H148" s="3"/>
      <c r="I148" s="3"/>
      <c r="J148" s="40"/>
    </row>
    <row r="149" spans="1:10">
      <c r="A149" s="38" t="s">
        <v>54</v>
      </c>
      <c r="B149" s="3">
        <v>131354238</v>
      </c>
      <c r="C149" s="19" t="s">
        <v>590</v>
      </c>
      <c r="D149" s="39">
        <v>46167</v>
      </c>
      <c r="E149" s="40">
        <v>808765.08</v>
      </c>
      <c r="F149" s="40">
        <v>808765.08</v>
      </c>
      <c r="G149" s="54"/>
      <c r="H149" s="3"/>
      <c r="I149" s="3"/>
      <c r="J149" s="40"/>
    </row>
    <row r="150" spans="1:10">
      <c r="A150" s="38" t="s">
        <v>457</v>
      </c>
      <c r="B150" s="3">
        <v>101133415</v>
      </c>
      <c r="C150" s="19" t="s">
        <v>469</v>
      </c>
      <c r="D150" s="39">
        <v>46051</v>
      </c>
      <c r="E150" s="91">
        <v>2860</v>
      </c>
      <c r="F150" s="40">
        <v>2860</v>
      </c>
      <c r="G150" s="54"/>
      <c r="H150" s="3"/>
      <c r="I150" s="3"/>
      <c r="J150" s="40"/>
    </row>
    <row r="151" spans="1:10">
      <c r="A151" s="38" t="s">
        <v>456</v>
      </c>
      <c r="B151" s="3"/>
      <c r="C151" s="67" t="s">
        <v>509</v>
      </c>
      <c r="D151" s="39">
        <v>46036</v>
      </c>
      <c r="E151" s="91">
        <v>2230200</v>
      </c>
      <c r="F151" s="40">
        <v>2230200</v>
      </c>
      <c r="G151" s="54"/>
      <c r="H151" s="3"/>
      <c r="I151" s="3"/>
      <c r="J151" s="40"/>
    </row>
    <row r="152" spans="1:10">
      <c r="A152" s="41" t="s">
        <v>158</v>
      </c>
      <c r="B152" s="3">
        <v>132757922</v>
      </c>
      <c r="C152" s="38" t="s">
        <v>157</v>
      </c>
      <c r="D152" s="39">
        <v>45720</v>
      </c>
      <c r="E152" s="91">
        <v>143975</v>
      </c>
      <c r="F152" s="40"/>
      <c r="G152" s="97"/>
      <c r="H152" s="40"/>
      <c r="I152" s="40">
        <v>143975</v>
      </c>
      <c r="J152" s="40"/>
    </row>
    <row r="153" spans="1:10">
      <c r="A153" s="41" t="s">
        <v>158</v>
      </c>
      <c r="B153" s="3">
        <v>132757922</v>
      </c>
      <c r="C153" s="38" t="s">
        <v>160</v>
      </c>
      <c r="D153" s="39">
        <v>45757</v>
      </c>
      <c r="E153" s="91">
        <v>58650</v>
      </c>
      <c r="F153" s="40"/>
      <c r="G153" s="97"/>
      <c r="H153" s="40"/>
      <c r="I153" s="40">
        <v>58650</v>
      </c>
      <c r="J153" s="40"/>
    </row>
    <row r="154" spans="1:10">
      <c r="A154" s="41" t="s">
        <v>158</v>
      </c>
      <c r="B154" s="3">
        <v>132757922</v>
      </c>
      <c r="C154" s="38" t="s">
        <v>142</v>
      </c>
      <c r="D154" s="39">
        <v>45757</v>
      </c>
      <c r="E154" s="91">
        <v>52777</v>
      </c>
      <c r="F154" s="40"/>
      <c r="G154" s="97"/>
      <c r="H154" s="40"/>
      <c r="I154" s="40">
        <v>52777</v>
      </c>
      <c r="J154" s="40"/>
    </row>
    <row r="155" spans="1:10">
      <c r="A155" s="41" t="s">
        <v>158</v>
      </c>
      <c r="B155" s="3">
        <v>132757922</v>
      </c>
      <c r="C155" s="38" t="s">
        <v>163</v>
      </c>
      <c r="D155" s="39">
        <v>45770</v>
      </c>
      <c r="E155" s="91">
        <v>16535</v>
      </c>
      <c r="F155" s="40"/>
      <c r="G155" s="97"/>
      <c r="H155" s="40"/>
      <c r="I155" s="40">
        <v>16535</v>
      </c>
      <c r="J155" s="40"/>
    </row>
    <row r="156" spans="1:10" ht="35.25" customHeight="1">
      <c r="A156" s="41" t="s">
        <v>458</v>
      </c>
      <c r="B156" s="3"/>
      <c r="C156" s="38" t="s">
        <v>586</v>
      </c>
      <c r="D156" s="39">
        <v>46113</v>
      </c>
      <c r="E156" s="91">
        <v>5200</v>
      </c>
      <c r="F156" s="40"/>
      <c r="G156" s="97">
        <v>5200</v>
      </c>
      <c r="H156" s="40"/>
      <c r="I156" s="40"/>
      <c r="J156" s="40"/>
    </row>
    <row r="157" spans="1:10">
      <c r="A157" s="59" t="s">
        <v>367</v>
      </c>
      <c r="B157" s="3">
        <v>131084745</v>
      </c>
      <c r="C157" s="19" t="s">
        <v>166</v>
      </c>
      <c r="D157" s="39">
        <v>45973</v>
      </c>
      <c r="E157" s="91">
        <v>48309.2</v>
      </c>
      <c r="F157" s="40"/>
      <c r="G157" s="97"/>
      <c r="H157" s="40"/>
      <c r="I157" s="40">
        <v>48309.2</v>
      </c>
      <c r="J157" s="40"/>
    </row>
    <row r="158" spans="1:10">
      <c r="A158" s="59" t="s">
        <v>367</v>
      </c>
      <c r="B158" s="3">
        <v>131084745</v>
      </c>
      <c r="C158" s="19" t="s">
        <v>168</v>
      </c>
      <c r="D158" s="39">
        <v>45785</v>
      </c>
      <c r="E158" s="91">
        <v>344184.16</v>
      </c>
      <c r="F158" s="40">
        <v>344184.16</v>
      </c>
      <c r="G158" s="97"/>
      <c r="H158" s="40"/>
      <c r="I158" s="40"/>
      <c r="J158" s="40"/>
    </row>
    <row r="159" spans="1:10">
      <c r="A159" s="59" t="s">
        <v>367</v>
      </c>
      <c r="B159" s="3">
        <v>131084745</v>
      </c>
      <c r="C159" s="19" t="s">
        <v>170</v>
      </c>
      <c r="D159" s="39">
        <v>45804</v>
      </c>
      <c r="E159" s="91">
        <v>437557.35</v>
      </c>
      <c r="F159" s="40"/>
      <c r="G159" s="97"/>
      <c r="H159" s="40"/>
      <c r="I159" s="40">
        <v>437557.35</v>
      </c>
      <c r="J159" s="40"/>
    </row>
    <row r="160" spans="1:10">
      <c r="A160" s="59" t="s">
        <v>367</v>
      </c>
      <c r="B160" s="3">
        <v>131084745</v>
      </c>
      <c r="C160" s="19" t="s">
        <v>172</v>
      </c>
      <c r="D160" s="39">
        <v>45840</v>
      </c>
      <c r="E160" s="91">
        <v>396828.93</v>
      </c>
      <c r="F160" s="40"/>
      <c r="G160" s="97"/>
      <c r="H160" s="40">
        <v>396828.93</v>
      </c>
      <c r="I160" s="40"/>
      <c r="J160" s="40"/>
    </row>
    <row r="161" spans="1:10">
      <c r="A161" s="59" t="s">
        <v>367</v>
      </c>
      <c r="B161" s="3">
        <v>131084745</v>
      </c>
      <c r="C161" s="19" t="s">
        <v>342</v>
      </c>
      <c r="D161" s="39">
        <v>45980</v>
      </c>
      <c r="E161" s="91">
        <v>43670.1</v>
      </c>
      <c r="F161" s="40"/>
      <c r="G161" s="97"/>
      <c r="H161" s="40"/>
      <c r="I161" s="40">
        <v>43670.1</v>
      </c>
      <c r="J161" s="40"/>
    </row>
    <row r="162" spans="1:10">
      <c r="A162" s="59" t="s">
        <v>367</v>
      </c>
      <c r="B162" s="3">
        <v>131084745</v>
      </c>
      <c r="C162" s="19" t="s">
        <v>444</v>
      </c>
      <c r="D162" s="39">
        <v>45993</v>
      </c>
      <c r="E162" s="91">
        <v>751718.08</v>
      </c>
      <c r="F162" s="40"/>
      <c r="G162" s="97"/>
      <c r="H162" s="40">
        <v>751718.08</v>
      </c>
      <c r="I162" s="40"/>
      <c r="J162" s="40"/>
    </row>
    <row r="163" spans="1:10">
      <c r="A163" s="41" t="s">
        <v>186</v>
      </c>
      <c r="B163" s="3">
        <v>117013123</v>
      </c>
      <c r="C163" s="19" t="s">
        <v>534</v>
      </c>
      <c r="D163" s="39">
        <v>46128</v>
      </c>
      <c r="E163" s="91">
        <v>622774.52</v>
      </c>
      <c r="F163" s="40">
        <v>622774.52</v>
      </c>
      <c r="G163" s="97"/>
      <c r="H163" s="40"/>
      <c r="I163" s="40"/>
      <c r="J163" s="40"/>
    </row>
    <row r="164" spans="1:10">
      <c r="A164" s="41" t="s">
        <v>62</v>
      </c>
      <c r="B164" s="3">
        <v>131788998</v>
      </c>
      <c r="C164" s="38" t="s">
        <v>174</v>
      </c>
      <c r="D164" s="39">
        <v>45853</v>
      </c>
      <c r="E164" s="96">
        <v>161988.04</v>
      </c>
      <c r="F164" s="40"/>
      <c r="G164" s="97"/>
      <c r="H164" s="40"/>
      <c r="I164" s="40">
        <v>161988.04</v>
      </c>
      <c r="J164" s="40"/>
    </row>
    <row r="165" spans="1:10">
      <c r="A165" s="41" t="s">
        <v>62</v>
      </c>
      <c r="B165" s="3">
        <v>131788998</v>
      </c>
      <c r="C165" s="38" t="s">
        <v>175</v>
      </c>
      <c r="D165" s="39">
        <v>45804</v>
      </c>
      <c r="E165" s="96">
        <v>418811.96</v>
      </c>
      <c r="F165" s="40"/>
      <c r="G165" s="97"/>
      <c r="H165" s="40">
        <v>418811.96</v>
      </c>
      <c r="I165" s="40"/>
      <c r="J165" s="40"/>
    </row>
    <row r="166" spans="1:10">
      <c r="A166" s="41" t="s">
        <v>62</v>
      </c>
      <c r="B166" s="3">
        <v>131788998</v>
      </c>
      <c r="C166" s="38" t="s">
        <v>374</v>
      </c>
      <c r="D166" s="39">
        <v>45841</v>
      </c>
      <c r="E166" s="96">
        <v>686684.34</v>
      </c>
      <c r="F166" s="40"/>
      <c r="G166" s="97"/>
      <c r="H166" s="40">
        <v>686684.34</v>
      </c>
      <c r="I166" s="40"/>
      <c r="J166" s="40"/>
    </row>
    <row r="167" spans="1:10">
      <c r="A167" s="41" t="s">
        <v>62</v>
      </c>
      <c r="B167" s="3">
        <v>131788998</v>
      </c>
      <c r="C167" s="38" t="s">
        <v>376</v>
      </c>
      <c r="D167" s="39">
        <v>45887</v>
      </c>
      <c r="E167" s="96">
        <v>597471</v>
      </c>
      <c r="F167" s="40"/>
      <c r="G167" s="97">
        <v>597471</v>
      </c>
      <c r="H167" s="40"/>
      <c r="I167" s="40"/>
      <c r="J167" s="40"/>
    </row>
    <row r="168" spans="1:10">
      <c r="A168" s="41" t="s">
        <v>62</v>
      </c>
      <c r="B168" s="3">
        <v>131788998</v>
      </c>
      <c r="C168" s="38" t="s">
        <v>181</v>
      </c>
      <c r="D168" s="39">
        <v>45952</v>
      </c>
      <c r="E168" s="96">
        <v>442682.96</v>
      </c>
      <c r="F168" s="40"/>
      <c r="G168" s="97">
        <v>442682.96</v>
      </c>
      <c r="H168" s="40"/>
      <c r="I168" s="40"/>
      <c r="J168" s="40"/>
    </row>
    <row r="169" spans="1:10">
      <c r="A169" s="41" t="s">
        <v>62</v>
      </c>
      <c r="B169" s="3">
        <v>131788998</v>
      </c>
      <c r="C169" s="38" t="s">
        <v>445</v>
      </c>
      <c r="D169" s="39">
        <v>45994</v>
      </c>
      <c r="E169" s="96">
        <v>37111</v>
      </c>
      <c r="F169" s="40">
        <v>37111</v>
      </c>
      <c r="G169" s="97"/>
      <c r="H169" s="40"/>
      <c r="I169" s="40"/>
      <c r="J169" s="40"/>
    </row>
    <row r="170" spans="1:10">
      <c r="A170" s="41" t="s">
        <v>61</v>
      </c>
      <c r="B170" s="3">
        <v>133200211</v>
      </c>
      <c r="C170" s="33" t="s">
        <v>318</v>
      </c>
      <c r="D170" s="39">
        <v>46148</v>
      </c>
      <c r="E170" s="91">
        <v>173320.2</v>
      </c>
      <c r="F170" s="40">
        <v>173320.2</v>
      </c>
      <c r="G170" s="97">
        <v>0</v>
      </c>
      <c r="H170" s="40"/>
      <c r="I170" s="40"/>
      <c r="J170" s="40"/>
    </row>
    <row r="171" spans="1:10">
      <c r="A171" s="41" t="s">
        <v>61</v>
      </c>
      <c r="B171" s="3">
        <v>133200211</v>
      </c>
      <c r="C171" s="33" t="s">
        <v>354</v>
      </c>
      <c r="D171" s="39">
        <v>46079</v>
      </c>
      <c r="E171" s="91">
        <v>640300</v>
      </c>
      <c r="F171" s="40"/>
      <c r="G171" s="97">
        <v>640300</v>
      </c>
      <c r="H171" s="40"/>
      <c r="I171" s="40"/>
      <c r="J171" s="40"/>
    </row>
    <row r="172" spans="1:10">
      <c r="A172" s="41" t="s">
        <v>396</v>
      </c>
      <c r="B172" s="3">
        <v>101705401</v>
      </c>
      <c r="C172" s="38" t="s">
        <v>410</v>
      </c>
      <c r="D172" s="39">
        <v>45870</v>
      </c>
      <c r="E172" s="96">
        <v>866960</v>
      </c>
      <c r="F172" s="40"/>
      <c r="G172" s="97">
        <v>866960</v>
      </c>
      <c r="H172" s="40"/>
      <c r="I172" s="40"/>
      <c r="J172" s="40"/>
    </row>
    <row r="173" spans="1:10">
      <c r="A173" s="41" t="s">
        <v>396</v>
      </c>
      <c r="B173" s="3">
        <v>101705401</v>
      </c>
      <c r="C173" s="38" t="s">
        <v>237</v>
      </c>
      <c r="D173" s="39">
        <v>46035</v>
      </c>
      <c r="E173" s="96">
        <v>996234</v>
      </c>
      <c r="F173" s="40">
        <v>996234</v>
      </c>
      <c r="G173" s="97"/>
      <c r="H173" s="40"/>
      <c r="I173" s="40"/>
      <c r="J173" s="40"/>
    </row>
    <row r="174" spans="1:10" ht="36.75">
      <c r="A174" s="41" t="s">
        <v>397</v>
      </c>
      <c r="B174" s="3">
        <v>133198241</v>
      </c>
      <c r="C174" s="33" t="s">
        <v>414</v>
      </c>
      <c r="D174" s="39">
        <v>46007</v>
      </c>
      <c r="E174" s="91">
        <v>230017.4</v>
      </c>
      <c r="F174" s="40"/>
      <c r="G174" s="91">
        <v>230017.4</v>
      </c>
      <c r="H174" s="3"/>
      <c r="I174" s="3"/>
      <c r="J174" s="3"/>
    </row>
    <row r="175" spans="1:10" ht="36.75">
      <c r="A175" s="41" t="s">
        <v>397</v>
      </c>
      <c r="B175" s="3">
        <v>133198241</v>
      </c>
      <c r="C175" s="33" t="s">
        <v>475</v>
      </c>
      <c r="D175" s="39">
        <v>46069</v>
      </c>
      <c r="E175" s="91">
        <v>377000</v>
      </c>
      <c r="F175" s="40">
        <v>377000</v>
      </c>
      <c r="G175" s="54"/>
      <c r="H175" s="3"/>
      <c r="I175" s="3"/>
      <c r="J175" s="3"/>
    </row>
    <row r="176" spans="1:10" ht="36.75">
      <c r="A176" s="41" t="s">
        <v>397</v>
      </c>
      <c r="B176" s="3">
        <v>133198241</v>
      </c>
      <c r="C176" s="33" t="s">
        <v>476</v>
      </c>
      <c r="D176" s="39">
        <v>46055</v>
      </c>
      <c r="E176" s="91">
        <v>215232</v>
      </c>
      <c r="F176" s="40">
        <v>215232</v>
      </c>
      <c r="G176" s="54"/>
      <c r="H176" s="3"/>
      <c r="I176" s="3"/>
      <c r="J176" s="3"/>
    </row>
    <row r="177" spans="1:10" ht="36.75">
      <c r="A177" s="41" t="s">
        <v>397</v>
      </c>
      <c r="B177" s="3">
        <v>133198241</v>
      </c>
      <c r="C177" s="33" t="s">
        <v>477</v>
      </c>
      <c r="D177" s="39">
        <v>46059</v>
      </c>
      <c r="E177" s="91">
        <v>354000</v>
      </c>
      <c r="F177" s="40">
        <v>354000</v>
      </c>
      <c r="G177" s="97"/>
      <c r="H177" s="40"/>
      <c r="I177" s="40"/>
      <c r="J177" s="40"/>
    </row>
    <row r="178" spans="1:10">
      <c r="A178" s="41" t="s">
        <v>532</v>
      </c>
      <c r="B178" s="3"/>
      <c r="C178" s="33" t="s">
        <v>412</v>
      </c>
      <c r="D178" s="39">
        <v>46126</v>
      </c>
      <c r="E178" s="91">
        <v>164167.5</v>
      </c>
      <c r="F178" s="40">
        <v>164167.5</v>
      </c>
      <c r="G178" s="97"/>
      <c r="H178" s="40"/>
      <c r="I178" s="40"/>
      <c r="J178" s="40"/>
    </row>
    <row r="179" spans="1:10">
      <c r="A179" s="41" t="s">
        <v>548</v>
      </c>
      <c r="B179" s="3"/>
      <c r="C179" s="33" t="s">
        <v>153</v>
      </c>
      <c r="D179" s="39">
        <v>46148</v>
      </c>
      <c r="E179" s="91">
        <v>970975.65</v>
      </c>
      <c r="F179" s="40">
        <v>970975.65</v>
      </c>
      <c r="G179" s="97"/>
      <c r="H179" s="40"/>
      <c r="I179" s="40"/>
      <c r="J179" s="40"/>
    </row>
    <row r="180" spans="1:10" ht="30.75" customHeight="1">
      <c r="A180" s="41" t="s">
        <v>591</v>
      </c>
      <c r="B180" s="3"/>
      <c r="C180" s="33" t="s">
        <v>570</v>
      </c>
      <c r="D180" s="39">
        <v>46167</v>
      </c>
      <c r="E180" s="91">
        <v>76700</v>
      </c>
      <c r="F180" s="40">
        <v>76700</v>
      </c>
      <c r="G180" s="97"/>
      <c r="H180" s="40"/>
      <c r="I180" s="40"/>
      <c r="J180" s="40"/>
    </row>
    <row r="181" spans="1:10" ht="30.75" customHeight="1">
      <c r="A181" s="41" t="s">
        <v>591</v>
      </c>
      <c r="B181" s="3"/>
      <c r="C181" s="33" t="s">
        <v>592</v>
      </c>
      <c r="D181" s="39">
        <v>46171</v>
      </c>
      <c r="E181" s="91">
        <v>512120</v>
      </c>
      <c r="F181" s="40">
        <v>512120</v>
      </c>
      <c r="G181" s="97"/>
      <c r="H181" s="40"/>
      <c r="I181" s="40"/>
      <c r="J181" s="40"/>
    </row>
    <row r="182" spans="1:10" ht="34.5" customHeight="1">
      <c r="A182" s="19" t="s">
        <v>459</v>
      </c>
      <c r="B182" s="3"/>
      <c r="C182" s="38" t="s">
        <v>393</v>
      </c>
      <c r="D182" s="39">
        <v>46070</v>
      </c>
      <c r="E182" s="89">
        <v>246620</v>
      </c>
      <c r="F182" s="40">
        <v>246620</v>
      </c>
      <c r="G182" s="97"/>
      <c r="H182" s="40"/>
      <c r="I182" s="40"/>
      <c r="J182" s="40"/>
    </row>
    <row r="183" spans="1:10">
      <c r="A183" s="38" t="s">
        <v>337</v>
      </c>
      <c r="B183" s="19">
        <v>133483823</v>
      </c>
      <c r="C183" s="19" t="s">
        <v>480</v>
      </c>
      <c r="D183" s="39">
        <v>46057</v>
      </c>
      <c r="E183" s="89">
        <v>316000</v>
      </c>
      <c r="F183" s="40"/>
      <c r="G183" s="97"/>
      <c r="H183" s="40">
        <v>316000</v>
      </c>
      <c r="I183" s="40"/>
      <c r="J183" s="40"/>
    </row>
    <row r="184" spans="1:10">
      <c r="A184" s="38" t="s">
        <v>337</v>
      </c>
      <c r="B184" s="19">
        <v>133483823</v>
      </c>
      <c r="C184" s="19" t="s">
        <v>482</v>
      </c>
      <c r="D184" s="39">
        <v>46069</v>
      </c>
      <c r="E184" s="89">
        <v>1337906</v>
      </c>
      <c r="F184" s="40"/>
      <c r="G184" s="97"/>
      <c r="H184" s="40">
        <v>1337906</v>
      </c>
      <c r="I184" s="40"/>
      <c r="J184" s="40"/>
    </row>
    <row r="185" spans="1:10">
      <c r="A185" s="38" t="s">
        <v>337</v>
      </c>
      <c r="B185" s="19">
        <v>133483823</v>
      </c>
      <c r="C185" s="19" t="s">
        <v>484</v>
      </c>
      <c r="D185" s="39">
        <v>45704</v>
      </c>
      <c r="E185" s="89">
        <v>488150</v>
      </c>
      <c r="F185" s="40"/>
      <c r="G185" s="97"/>
      <c r="H185" s="40">
        <v>488150</v>
      </c>
      <c r="I185" s="40"/>
      <c r="J185" s="40"/>
    </row>
    <row r="186" spans="1:10">
      <c r="A186" s="38" t="s">
        <v>337</v>
      </c>
      <c r="B186" s="19">
        <v>133483823</v>
      </c>
      <c r="C186" s="19" t="s">
        <v>568</v>
      </c>
      <c r="D186" s="39">
        <v>46155</v>
      </c>
      <c r="E186" s="89">
        <v>58882</v>
      </c>
      <c r="F186" s="40">
        <v>58882</v>
      </c>
      <c r="G186" s="97"/>
      <c r="H186" s="40"/>
      <c r="I186" s="40"/>
      <c r="J186" s="40"/>
    </row>
    <row r="187" spans="1:10">
      <c r="A187" s="38" t="s">
        <v>337</v>
      </c>
      <c r="B187" s="19">
        <v>133483823</v>
      </c>
      <c r="C187" s="19" t="s">
        <v>527</v>
      </c>
      <c r="D187" s="39">
        <v>46093</v>
      </c>
      <c r="E187" s="89">
        <v>42480</v>
      </c>
      <c r="F187" s="40"/>
      <c r="G187" s="97">
        <v>42480</v>
      </c>
      <c r="H187" s="40"/>
      <c r="I187" s="40"/>
      <c r="J187" s="40"/>
    </row>
    <row r="188" spans="1:10">
      <c r="A188" s="38" t="s">
        <v>377</v>
      </c>
      <c r="B188" s="19">
        <v>133483823</v>
      </c>
      <c r="C188" s="19" t="s">
        <v>217</v>
      </c>
      <c r="D188" s="39">
        <v>45903</v>
      </c>
      <c r="E188" s="89">
        <v>94400</v>
      </c>
      <c r="F188" s="40"/>
      <c r="G188" s="97"/>
      <c r="H188" s="40"/>
      <c r="I188" s="40">
        <v>94400</v>
      </c>
      <c r="J188" s="40"/>
    </row>
    <row r="189" spans="1:10">
      <c r="A189" s="38" t="s">
        <v>378</v>
      </c>
      <c r="B189" s="128">
        <v>133090694</v>
      </c>
      <c r="C189" s="3" t="s">
        <v>416</v>
      </c>
      <c r="D189" s="39">
        <v>46006</v>
      </c>
      <c r="E189" s="93">
        <v>354000</v>
      </c>
      <c r="F189" s="3"/>
      <c r="G189" s="97"/>
      <c r="H189" s="40">
        <v>354000</v>
      </c>
      <c r="I189" s="40"/>
      <c r="J189" s="40"/>
    </row>
    <row r="190" spans="1:10">
      <c r="A190" s="38" t="s">
        <v>378</v>
      </c>
      <c r="B190" s="128">
        <v>133090694</v>
      </c>
      <c r="C190" s="3" t="s">
        <v>417</v>
      </c>
      <c r="D190" s="39">
        <v>46013</v>
      </c>
      <c r="E190" s="93">
        <v>309750</v>
      </c>
      <c r="F190" s="3"/>
      <c r="G190" s="97"/>
      <c r="H190" s="40">
        <v>309750</v>
      </c>
      <c r="I190" s="40"/>
      <c r="J190" s="40"/>
    </row>
    <row r="191" spans="1:10">
      <c r="A191" s="38" t="s">
        <v>378</v>
      </c>
      <c r="B191" s="128">
        <v>133090694</v>
      </c>
      <c r="C191" s="3" t="s">
        <v>418</v>
      </c>
      <c r="D191" s="39">
        <v>46022</v>
      </c>
      <c r="E191" s="93">
        <v>221250</v>
      </c>
      <c r="F191" s="3"/>
      <c r="G191" s="97"/>
      <c r="H191" s="40">
        <v>221250</v>
      </c>
      <c r="I191" s="40"/>
      <c r="J191" s="40"/>
    </row>
    <row r="192" spans="1:10">
      <c r="A192" s="38" t="s">
        <v>378</v>
      </c>
      <c r="B192" s="128">
        <v>133090694</v>
      </c>
      <c r="C192" s="3" t="s">
        <v>487</v>
      </c>
      <c r="D192" s="39">
        <v>46044</v>
      </c>
      <c r="E192" s="93">
        <v>73750</v>
      </c>
      <c r="F192" s="95"/>
      <c r="G192" s="97">
        <v>0</v>
      </c>
      <c r="H192" s="40">
        <v>73750</v>
      </c>
      <c r="I192" s="40"/>
      <c r="J192" s="40"/>
    </row>
    <row r="193" spans="1:10">
      <c r="A193" s="38" t="s">
        <v>378</v>
      </c>
      <c r="B193" s="128">
        <v>133090694</v>
      </c>
      <c r="C193" s="3" t="s">
        <v>488</v>
      </c>
      <c r="D193" s="39">
        <v>46049</v>
      </c>
      <c r="E193" s="93">
        <v>88500</v>
      </c>
      <c r="F193" s="93"/>
      <c r="G193" s="97">
        <v>0</v>
      </c>
      <c r="H193" s="40">
        <v>88500</v>
      </c>
      <c r="I193" s="40"/>
      <c r="J193" s="40"/>
    </row>
    <row r="194" spans="1:10">
      <c r="A194" s="38" t="s">
        <v>378</v>
      </c>
      <c r="B194" s="128">
        <v>133090694</v>
      </c>
      <c r="C194" s="3" t="s">
        <v>489</v>
      </c>
      <c r="D194" s="39">
        <v>46049</v>
      </c>
      <c r="E194" s="93">
        <v>486750</v>
      </c>
      <c r="F194" s="93"/>
      <c r="G194" s="97"/>
      <c r="H194" s="40">
        <v>486750</v>
      </c>
      <c r="I194" s="40"/>
      <c r="J194" s="40"/>
    </row>
    <row r="195" spans="1:10">
      <c r="A195" s="38" t="s">
        <v>378</v>
      </c>
      <c r="B195" s="128">
        <v>133090694</v>
      </c>
      <c r="C195" s="3" t="s">
        <v>490</v>
      </c>
      <c r="D195" s="39">
        <v>46070</v>
      </c>
      <c r="E195" s="93">
        <v>619500</v>
      </c>
      <c r="F195" s="93"/>
      <c r="G195" s="97"/>
      <c r="H195" s="40">
        <v>619500</v>
      </c>
      <c r="I195" s="40"/>
      <c r="J195" s="40"/>
    </row>
    <row r="196" spans="1:10">
      <c r="A196" s="38" t="s">
        <v>378</v>
      </c>
      <c r="B196" s="128">
        <v>133090694</v>
      </c>
      <c r="C196" s="3" t="s">
        <v>514</v>
      </c>
      <c r="D196" s="39">
        <v>46093</v>
      </c>
      <c r="E196" s="93">
        <v>35993.839999999997</v>
      </c>
      <c r="F196" s="93"/>
      <c r="G196" s="97">
        <v>35993.839999999997</v>
      </c>
      <c r="H196" s="40"/>
      <c r="I196" s="40"/>
      <c r="J196" s="40"/>
    </row>
    <row r="197" spans="1:10">
      <c r="A197" s="38" t="s">
        <v>378</v>
      </c>
      <c r="B197" s="128">
        <v>133090694</v>
      </c>
      <c r="C197" s="3" t="s">
        <v>515</v>
      </c>
      <c r="D197" s="39">
        <v>46084</v>
      </c>
      <c r="E197" s="93">
        <v>54999.8</v>
      </c>
      <c r="F197" s="93">
        <v>54999.8</v>
      </c>
      <c r="G197" s="97"/>
      <c r="H197" s="40"/>
      <c r="I197" s="40"/>
      <c r="J197" s="40"/>
    </row>
    <row r="198" spans="1:10">
      <c r="A198" s="38" t="s">
        <v>378</v>
      </c>
      <c r="B198" s="128">
        <v>133090694</v>
      </c>
      <c r="C198" s="3" t="s">
        <v>544</v>
      </c>
      <c r="D198" s="39">
        <v>46133</v>
      </c>
      <c r="E198" s="93">
        <v>61431.51</v>
      </c>
      <c r="F198" s="93">
        <v>61431.51</v>
      </c>
      <c r="G198" s="97"/>
      <c r="H198" s="40"/>
      <c r="I198" s="40"/>
      <c r="J198" s="40"/>
    </row>
    <row r="199" spans="1:10">
      <c r="A199" s="38" t="s">
        <v>563</v>
      </c>
      <c r="B199" s="128"/>
      <c r="C199" s="3" t="s">
        <v>375</v>
      </c>
      <c r="D199" s="39">
        <v>46099</v>
      </c>
      <c r="E199" s="93">
        <v>449975.63</v>
      </c>
      <c r="F199" s="93"/>
      <c r="G199" s="97">
        <v>449975.63</v>
      </c>
      <c r="H199" s="40"/>
      <c r="I199" s="40"/>
      <c r="J199" s="40"/>
    </row>
    <row r="200" spans="1:10">
      <c r="A200" s="38" t="s">
        <v>70</v>
      </c>
      <c r="B200" s="128">
        <v>131480454</v>
      </c>
      <c r="C200" s="38" t="s">
        <v>446</v>
      </c>
      <c r="D200" s="39">
        <v>45999</v>
      </c>
      <c r="E200" s="96">
        <v>1670096</v>
      </c>
      <c r="F200" s="40"/>
      <c r="G200" s="97">
        <v>1670096</v>
      </c>
      <c r="H200" s="40"/>
      <c r="I200" s="40"/>
      <c r="J200" s="40"/>
    </row>
    <row r="201" spans="1:10">
      <c r="A201" s="41" t="s">
        <v>80</v>
      </c>
      <c r="B201" s="3">
        <v>101554942</v>
      </c>
      <c r="C201" s="38" t="s">
        <v>232</v>
      </c>
      <c r="D201" s="39">
        <v>45841</v>
      </c>
      <c r="E201" s="96">
        <v>29928</v>
      </c>
      <c r="F201" s="40"/>
      <c r="G201" s="97"/>
      <c r="H201" s="40">
        <v>29928</v>
      </c>
      <c r="I201" s="40"/>
      <c r="J201" s="40"/>
    </row>
    <row r="202" spans="1:10">
      <c r="A202" s="41" t="s">
        <v>80</v>
      </c>
      <c r="B202" s="3">
        <v>101554942</v>
      </c>
      <c r="C202" s="38" t="s">
        <v>379</v>
      </c>
      <c r="D202" s="39">
        <v>45861</v>
      </c>
      <c r="E202" s="96">
        <v>20890</v>
      </c>
      <c r="F202" s="40"/>
      <c r="G202" s="97"/>
      <c r="H202" s="40">
        <v>20890</v>
      </c>
      <c r="I202" s="40"/>
      <c r="J202" s="40"/>
    </row>
    <row r="203" spans="1:10">
      <c r="A203" s="41" t="s">
        <v>566</v>
      </c>
      <c r="B203" s="3"/>
      <c r="C203" s="38" t="s">
        <v>565</v>
      </c>
      <c r="D203" s="39">
        <v>46125</v>
      </c>
      <c r="E203" s="126">
        <v>129090</v>
      </c>
      <c r="F203" s="115"/>
      <c r="G203" s="97">
        <v>129090</v>
      </c>
      <c r="H203" s="40"/>
      <c r="I203" s="40"/>
      <c r="J203" s="40"/>
    </row>
    <row r="204" spans="1:10" ht="45" customHeight="1">
      <c r="A204" s="41" t="s">
        <v>394</v>
      </c>
      <c r="B204" s="3">
        <v>132272562</v>
      </c>
      <c r="C204" s="19" t="s">
        <v>493</v>
      </c>
      <c r="D204" s="39">
        <v>46070</v>
      </c>
      <c r="E204" s="91">
        <v>830572.2</v>
      </c>
      <c r="F204" s="78">
        <v>830572.2</v>
      </c>
      <c r="G204" s="97"/>
      <c r="H204" s="40"/>
      <c r="I204" s="40"/>
      <c r="J204" s="40"/>
    </row>
    <row r="205" spans="1:10" ht="45" customHeight="1">
      <c r="A205" s="41" t="s">
        <v>394</v>
      </c>
      <c r="B205" s="3">
        <v>132272562</v>
      </c>
      <c r="C205" s="19" t="s">
        <v>528</v>
      </c>
      <c r="D205" s="39">
        <v>46105</v>
      </c>
      <c r="E205" s="91">
        <v>451474</v>
      </c>
      <c r="F205" s="78">
        <v>451474</v>
      </c>
      <c r="G205" s="97"/>
      <c r="H205" s="40"/>
      <c r="I205" s="40"/>
      <c r="J205" s="40"/>
    </row>
    <row r="206" spans="1:10" ht="45" customHeight="1">
      <c r="A206" s="41" t="s">
        <v>394</v>
      </c>
      <c r="B206" s="3">
        <v>132272562</v>
      </c>
      <c r="C206" s="19" t="s">
        <v>517</v>
      </c>
      <c r="D206" s="39">
        <v>46105</v>
      </c>
      <c r="E206" s="91">
        <v>962329</v>
      </c>
      <c r="F206" s="78">
        <v>962329</v>
      </c>
      <c r="G206" s="97"/>
      <c r="H206" s="40"/>
      <c r="I206" s="40"/>
      <c r="J206" s="40"/>
    </row>
    <row r="207" spans="1:10" ht="45" customHeight="1">
      <c r="A207" s="41" t="s">
        <v>394</v>
      </c>
      <c r="B207" s="3">
        <v>132272562</v>
      </c>
      <c r="C207" s="19" t="s">
        <v>537</v>
      </c>
      <c r="D207" s="39" t="s">
        <v>545</v>
      </c>
      <c r="E207" s="91">
        <v>283200</v>
      </c>
      <c r="F207" s="78">
        <v>283200</v>
      </c>
      <c r="G207" s="114"/>
      <c r="H207" s="40"/>
      <c r="I207" s="40"/>
      <c r="J207" s="40"/>
    </row>
    <row r="208" spans="1:10">
      <c r="A208" s="38" t="s">
        <v>84</v>
      </c>
      <c r="B208" s="3">
        <v>131041108</v>
      </c>
      <c r="C208" s="38" t="s">
        <v>421</v>
      </c>
      <c r="D208" s="39">
        <v>45979</v>
      </c>
      <c r="E208" s="91">
        <v>10000</v>
      </c>
      <c r="F208" s="91"/>
      <c r="G208" s="91"/>
      <c r="H208" s="89">
        <v>0</v>
      </c>
      <c r="I208" s="89">
        <v>10000</v>
      </c>
      <c r="J208" s="89"/>
    </row>
    <row r="209" spans="1:10">
      <c r="A209" s="38" t="s">
        <v>84</v>
      </c>
      <c r="B209" s="3">
        <v>131041108</v>
      </c>
      <c r="C209" s="33" t="s">
        <v>593</v>
      </c>
      <c r="D209" s="39">
        <v>46122</v>
      </c>
      <c r="E209" s="91">
        <v>10000</v>
      </c>
      <c r="F209" s="91"/>
      <c r="G209" s="91">
        <v>10000</v>
      </c>
      <c r="H209" s="89"/>
      <c r="I209" s="89"/>
      <c r="J209" s="89"/>
    </row>
    <row r="210" spans="1:10">
      <c r="A210" s="38" t="s">
        <v>84</v>
      </c>
      <c r="B210" s="3">
        <v>131041108</v>
      </c>
      <c r="C210" s="33" t="s">
        <v>581</v>
      </c>
      <c r="D210" s="39">
        <v>46140</v>
      </c>
      <c r="E210" s="91">
        <v>6600</v>
      </c>
      <c r="F210" s="91"/>
      <c r="G210" s="91">
        <v>6600</v>
      </c>
      <c r="H210" s="89"/>
      <c r="I210" s="89"/>
      <c r="J210" s="89"/>
    </row>
    <row r="211" spans="1:10">
      <c r="A211" s="38" t="s">
        <v>84</v>
      </c>
      <c r="B211" s="3">
        <v>131041108</v>
      </c>
      <c r="C211" s="33" t="s">
        <v>582</v>
      </c>
      <c r="D211" s="39">
        <v>46153</v>
      </c>
      <c r="E211" s="91">
        <v>2851</v>
      </c>
      <c r="F211" s="91">
        <v>2851</v>
      </c>
      <c r="G211" s="91"/>
      <c r="H211" s="89"/>
      <c r="I211" s="89"/>
      <c r="J211" s="89"/>
    </row>
    <row r="212" spans="1:10">
      <c r="A212" s="38" t="s">
        <v>84</v>
      </c>
      <c r="B212" s="3">
        <v>131041108</v>
      </c>
      <c r="C212" s="33" t="s">
        <v>583</v>
      </c>
      <c r="D212" s="39">
        <v>46153</v>
      </c>
      <c r="E212" s="91">
        <v>12500</v>
      </c>
      <c r="F212" s="91">
        <v>12500</v>
      </c>
      <c r="G212" s="91"/>
      <c r="H212" s="89"/>
      <c r="I212" s="89"/>
      <c r="J212" s="89"/>
    </row>
    <row r="213" spans="1:10">
      <c r="A213" s="38" t="s">
        <v>84</v>
      </c>
      <c r="B213" s="3">
        <v>131041108</v>
      </c>
      <c r="C213" s="33" t="s">
        <v>584</v>
      </c>
      <c r="D213" s="39">
        <v>46161</v>
      </c>
      <c r="E213" s="91">
        <v>15000</v>
      </c>
      <c r="F213" s="91">
        <v>15000</v>
      </c>
      <c r="G213" s="91"/>
      <c r="H213" s="89"/>
      <c r="I213" s="89"/>
      <c r="J213" s="89"/>
    </row>
    <row r="214" spans="1:10">
      <c r="A214" s="60" t="s">
        <v>241</v>
      </c>
      <c r="B214" s="3">
        <v>130861161</v>
      </c>
      <c r="C214" s="19" t="s">
        <v>422</v>
      </c>
      <c r="D214" s="39">
        <v>45994</v>
      </c>
      <c r="E214" s="91">
        <v>503742</v>
      </c>
      <c r="F214" s="40">
        <v>503742</v>
      </c>
      <c r="G214" s="97"/>
      <c r="H214" s="40"/>
      <c r="I214" s="40"/>
      <c r="J214" s="40"/>
    </row>
    <row r="215" spans="1:10">
      <c r="A215" s="60" t="s">
        <v>241</v>
      </c>
      <c r="B215" s="3">
        <v>130861161</v>
      </c>
      <c r="C215" s="19" t="s">
        <v>496</v>
      </c>
      <c r="D215" s="39">
        <v>45687</v>
      </c>
      <c r="E215" s="91">
        <v>168504</v>
      </c>
      <c r="F215" s="40">
        <v>168504</v>
      </c>
      <c r="G215" s="97"/>
      <c r="H215" s="40"/>
      <c r="I215" s="40"/>
      <c r="J215" s="40"/>
    </row>
    <row r="216" spans="1:10">
      <c r="A216" s="38" t="s">
        <v>243</v>
      </c>
      <c r="B216" s="3">
        <v>401007452</v>
      </c>
      <c r="C216" s="38" t="s">
        <v>242</v>
      </c>
      <c r="D216" s="39">
        <v>45839</v>
      </c>
      <c r="E216" s="96">
        <v>40000</v>
      </c>
      <c r="F216" s="40"/>
      <c r="G216" s="97"/>
      <c r="H216" s="40">
        <v>40000</v>
      </c>
      <c r="I216" s="40"/>
      <c r="J216" s="40"/>
    </row>
    <row r="217" spans="1:10" ht="39" customHeight="1">
      <c r="A217" s="38" t="s">
        <v>448</v>
      </c>
      <c r="B217" s="3"/>
      <c r="C217" s="38" t="s">
        <v>449</v>
      </c>
      <c r="D217" s="39">
        <v>45995</v>
      </c>
      <c r="E217" s="96">
        <v>111194.78</v>
      </c>
      <c r="F217" s="40">
        <v>111194.78</v>
      </c>
      <c r="G217" s="97"/>
      <c r="H217" s="40"/>
      <c r="I217" s="40"/>
      <c r="J217" s="40"/>
    </row>
    <row r="218" spans="1:10">
      <c r="A218" s="38" t="s">
        <v>450</v>
      </c>
      <c r="B218" s="3"/>
      <c r="C218" s="38" t="s">
        <v>451</v>
      </c>
      <c r="D218" s="39">
        <v>46021</v>
      </c>
      <c r="E218" s="96">
        <v>122602</v>
      </c>
      <c r="F218" s="40"/>
      <c r="G218" s="97">
        <v>122602</v>
      </c>
      <c r="H218" s="40"/>
      <c r="I218" s="40"/>
      <c r="J218" s="40"/>
    </row>
    <row r="219" spans="1:10">
      <c r="A219" s="41" t="s">
        <v>92</v>
      </c>
      <c r="B219" s="3">
        <v>132801911</v>
      </c>
      <c r="C219" s="43" t="s">
        <v>248</v>
      </c>
      <c r="D219" s="39">
        <v>45816</v>
      </c>
      <c r="E219" s="96">
        <v>540000</v>
      </c>
      <c r="F219" s="40"/>
      <c r="G219" s="97"/>
      <c r="H219" s="40"/>
      <c r="I219" s="40">
        <v>540000</v>
      </c>
      <c r="J219" s="40"/>
    </row>
    <row r="220" spans="1:10">
      <c r="A220" s="41" t="s">
        <v>380</v>
      </c>
      <c r="B220" s="3">
        <v>130893489</v>
      </c>
      <c r="C220" s="19" t="s">
        <v>576</v>
      </c>
      <c r="D220" s="39">
        <v>46139</v>
      </c>
      <c r="E220" s="96">
        <v>474324.6</v>
      </c>
      <c r="F220" s="96"/>
      <c r="G220" s="97">
        <v>474324.6</v>
      </c>
      <c r="H220" s="40"/>
      <c r="I220" s="40"/>
      <c r="J220" s="40"/>
    </row>
    <row r="221" spans="1:10">
      <c r="A221" s="41" t="s">
        <v>380</v>
      </c>
      <c r="B221" s="3">
        <v>130893489</v>
      </c>
      <c r="C221" s="19" t="s">
        <v>578</v>
      </c>
      <c r="D221" s="39">
        <v>46118</v>
      </c>
      <c r="E221" s="96">
        <v>425932.79999999999</v>
      </c>
      <c r="F221" s="96"/>
      <c r="G221" s="97">
        <v>425932.79999999999</v>
      </c>
      <c r="H221" s="40"/>
      <c r="I221" s="40"/>
      <c r="J221" s="40"/>
    </row>
    <row r="222" spans="1:10">
      <c r="A222" s="41" t="s">
        <v>380</v>
      </c>
      <c r="B222" s="3">
        <v>130893489</v>
      </c>
      <c r="C222" s="19" t="s">
        <v>580</v>
      </c>
      <c r="D222" s="39">
        <v>46168</v>
      </c>
      <c r="E222" s="96">
        <v>536871</v>
      </c>
      <c r="F222" s="96">
        <v>536871</v>
      </c>
      <c r="G222" s="97"/>
      <c r="H222" s="40"/>
      <c r="I222" s="40"/>
      <c r="J222" s="40"/>
    </row>
    <row r="223" spans="1:10">
      <c r="A223" s="38" t="s">
        <v>381</v>
      </c>
      <c r="B223" s="3">
        <v>130284352</v>
      </c>
      <c r="C223" s="38" t="s">
        <v>271</v>
      </c>
      <c r="D223" s="39">
        <v>45667</v>
      </c>
      <c r="E223" s="96">
        <v>29400</v>
      </c>
      <c r="F223" s="40"/>
      <c r="G223" s="97"/>
      <c r="H223" s="40"/>
      <c r="I223" s="40">
        <v>29400</v>
      </c>
      <c r="J223" s="40"/>
    </row>
    <row r="224" spans="1:10">
      <c r="A224" s="77" t="s">
        <v>499</v>
      </c>
      <c r="B224" s="3">
        <v>133453398</v>
      </c>
      <c r="C224" s="77" t="s">
        <v>498</v>
      </c>
      <c r="D224" s="102">
        <v>46056</v>
      </c>
      <c r="E224" s="90">
        <v>674025.21</v>
      </c>
      <c r="F224" s="40">
        <v>674025.21</v>
      </c>
      <c r="G224" s="97"/>
      <c r="H224" s="40"/>
      <c r="I224" s="40"/>
      <c r="J224" s="40"/>
    </row>
    <row r="225" spans="1:12">
      <c r="A225" s="77" t="s">
        <v>499</v>
      </c>
      <c r="B225" s="3">
        <v>133453398</v>
      </c>
      <c r="C225" s="77" t="s">
        <v>502</v>
      </c>
      <c r="D225" s="102">
        <v>46066</v>
      </c>
      <c r="E225" s="90">
        <v>86035.26</v>
      </c>
      <c r="F225" s="40">
        <v>86035.26</v>
      </c>
      <c r="G225" s="97"/>
      <c r="H225" s="40"/>
      <c r="I225" s="40"/>
      <c r="J225" s="40"/>
    </row>
    <row r="226" spans="1:12">
      <c r="A226" s="77" t="s">
        <v>552</v>
      </c>
      <c r="B226" s="3"/>
      <c r="C226" s="77" t="s">
        <v>595</v>
      </c>
      <c r="D226" s="129">
        <v>46135</v>
      </c>
      <c r="E226" s="90">
        <v>121540</v>
      </c>
      <c r="F226" s="40">
        <v>121540</v>
      </c>
      <c r="G226" s="97"/>
      <c r="H226" s="40"/>
      <c r="I226" s="40"/>
      <c r="J226" s="40"/>
    </row>
    <row r="227" spans="1:12">
      <c r="A227" s="41" t="s">
        <v>97</v>
      </c>
      <c r="B227" s="3">
        <v>130468516</v>
      </c>
      <c r="C227" s="38" t="s">
        <v>520</v>
      </c>
      <c r="D227" s="39">
        <v>45596</v>
      </c>
      <c r="E227" s="96">
        <v>59600</v>
      </c>
      <c r="F227" s="40"/>
      <c r="G227" s="97"/>
      <c r="H227" s="40">
        <v>59600</v>
      </c>
      <c r="I227" s="40"/>
      <c r="J227" s="40"/>
    </row>
    <row r="228" spans="1:12">
      <c r="A228" s="41" t="s">
        <v>97</v>
      </c>
      <c r="B228" s="3">
        <v>130468516</v>
      </c>
      <c r="C228" s="38" t="s">
        <v>594</v>
      </c>
      <c r="D228" s="39">
        <v>45838</v>
      </c>
      <c r="E228" s="96">
        <v>69600</v>
      </c>
      <c r="F228" s="40"/>
      <c r="G228" s="97"/>
      <c r="H228" s="40">
        <v>69600</v>
      </c>
      <c r="I228" s="40"/>
      <c r="J228" s="40"/>
    </row>
    <row r="229" spans="1:12">
      <c r="A229" s="38" t="s">
        <v>97</v>
      </c>
      <c r="B229" s="3">
        <v>130468516</v>
      </c>
      <c r="C229" s="38" t="s">
        <v>522</v>
      </c>
      <c r="D229" s="39">
        <v>45889</v>
      </c>
      <c r="E229" s="96">
        <v>104400</v>
      </c>
      <c r="F229" s="40"/>
      <c r="G229" s="97"/>
      <c r="H229" s="40"/>
      <c r="I229" s="40">
        <v>104400</v>
      </c>
      <c r="J229" s="40"/>
    </row>
    <row r="230" spans="1:12">
      <c r="A230" s="38" t="s">
        <v>97</v>
      </c>
      <c r="B230" s="3">
        <v>130468516</v>
      </c>
      <c r="C230" s="38" t="s">
        <v>524</v>
      </c>
      <c r="D230" s="39">
        <v>45937</v>
      </c>
      <c r="E230" s="96">
        <v>69600</v>
      </c>
      <c r="F230" s="40"/>
      <c r="G230" s="97"/>
      <c r="H230" s="40"/>
      <c r="I230" s="40">
        <v>69600</v>
      </c>
      <c r="J230" s="40"/>
    </row>
    <row r="231" spans="1:12">
      <c r="A231" s="38" t="s">
        <v>98</v>
      </c>
      <c r="B231" s="3" t="s">
        <v>353</v>
      </c>
      <c r="C231" s="38" t="s">
        <v>303</v>
      </c>
      <c r="D231" s="39">
        <v>45922</v>
      </c>
      <c r="E231" s="96">
        <v>328748</v>
      </c>
      <c r="F231" s="40"/>
      <c r="G231" s="97">
        <v>328748</v>
      </c>
      <c r="H231" s="40"/>
      <c r="I231" s="40"/>
      <c r="J231" s="40"/>
    </row>
    <row r="232" spans="1:12">
      <c r="A232" s="38" t="s">
        <v>98</v>
      </c>
      <c r="B232" s="3" t="s">
        <v>353</v>
      </c>
      <c r="C232" s="38" t="s">
        <v>375</v>
      </c>
      <c r="D232" s="39">
        <v>45925</v>
      </c>
      <c r="E232" s="96">
        <v>6149.18</v>
      </c>
      <c r="F232" s="40"/>
      <c r="G232" s="97">
        <v>6149.18</v>
      </c>
      <c r="H232" s="40"/>
      <c r="I232" s="40"/>
      <c r="J232" s="40"/>
    </row>
    <row r="233" spans="1:12">
      <c r="A233" s="38" t="s">
        <v>401</v>
      </c>
      <c r="B233" s="3"/>
      <c r="C233" s="38" t="s">
        <v>429</v>
      </c>
      <c r="D233" s="39">
        <v>46029</v>
      </c>
      <c r="E233" s="96">
        <v>171100</v>
      </c>
      <c r="F233" s="40">
        <v>0</v>
      </c>
      <c r="G233" s="97"/>
      <c r="H233" s="40">
        <v>171100</v>
      </c>
      <c r="I233" s="40"/>
      <c r="J233" s="40"/>
    </row>
    <row r="234" spans="1:12">
      <c r="A234" s="38" t="s">
        <v>401</v>
      </c>
      <c r="B234" s="3"/>
      <c r="C234" s="38" t="s">
        <v>510</v>
      </c>
      <c r="D234" s="39">
        <v>46050</v>
      </c>
      <c r="E234" s="96">
        <v>593312.38</v>
      </c>
      <c r="F234" s="40">
        <v>0</v>
      </c>
      <c r="G234" s="97"/>
      <c r="H234" s="40">
        <v>593312.38</v>
      </c>
      <c r="I234" s="40"/>
      <c r="J234" s="40"/>
    </row>
    <row r="235" spans="1:12">
      <c r="A235" s="38" t="s">
        <v>401</v>
      </c>
      <c r="B235" s="3"/>
      <c r="C235" s="38" t="s">
        <v>529</v>
      </c>
      <c r="D235" s="39">
        <v>46076</v>
      </c>
      <c r="E235" s="89">
        <v>369523.37</v>
      </c>
      <c r="F235" s="40"/>
      <c r="G235" s="97">
        <v>369523.37</v>
      </c>
      <c r="H235" s="40"/>
      <c r="I235" s="40"/>
      <c r="J235" s="40"/>
    </row>
    <row r="236" spans="1:12">
      <c r="A236" s="38" t="s">
        <v>407</v>
      </c>
      <c r="B236" s="3">
        <v>130578966</v>
      </c>
      <c r="C236" s="38" t="s">
        <v>431</v>
      </c>
      <c r="D236" s="39" t="s">
        <v>447</v>
      </c>
      <c r="E236" s="96">
        <v>33256</v>
      </c>
      <c r="F236" s="40"/>
      <c r="G236" s="97"/>
      <c r="H236" s="40"/>
      <c r="I236" s="40">
        <v>33256</v>
      </c>
      <c r="J236" s="40"/>
      <c r="L236" s="22"/>
    </row>
    <row r="237" spans="1:12">
      <c r="A237" s="38" t="s">
        <v>547</v>
      </c>
      <c r="B237" s="3"/>
      <c r="C237" s="127" t="s">
        <v>588</v>
      </c>
      <c r="D237" s="116">
        <v>46137</v>
      </c>
      <c r="E237" s="126">
        <v>474308.86</v>
      </c>
      <c r="F237" s="115"/>
      <c r="G237" s="97">
        <v>474308.86</v>
      </c>
      <c r="H237" s="40"/>
      <c r="I237" s="40"/>
      <c r="J237" s="40"/>
    </row>
    <row r="238" spans="1:12">
      <c r="A238" s="38" t="s">
        <v>547</v>
      </c>
      <c r="B238" s="3"/>
      <c r="C238" s="127" t="s">
        <v>589</v>
      </c>
      <c r="D238" s="116">
        <v>46141</v>
      </c>
      <c r="E238" s="126">
        <v>355731</v>
      </c>
      <c r="F238" s="115"/>
      <c r="G238" s="97">
        <v>355731</v>
      </c>
      <c r="H238" s="40"/>
      <c r="I238" s="40"/>
      <c r="J238" s="40"/>
    </row>
    <row r="239" spans="1:12">
      <c r="A239" s="38" t="s">
        <v>452</v>
      </c>
      <c r="B239" s="3">
        <v>131049682</v>
      </c>
      <c r="C239" s="82" t="s">
        <v>507</v>
      </c>
      <c r="D239" s="20">
        <v>46041</v>
      </c>
      <c r="E239" s="91">
        <v>491160</v>
      </c>
      <c r="F239" s="91">
        <v>491160</v>
      </c>
      <c r="G239" s="97"/>
      <c r="H239" s="40"/>
      <c r="I239" s="40"/>
      <c r="J239" s="40"/>
    </row>
    <row r="240" spans="1:12">
      <c r="A240" s="38" t="s">
        <v>452</v>
      </c>
      <c r="B240" s="3">
        <v>131049682</v>
      </c>
      <c r="C240" s="82" t="s">
        <v>508</v>
      </c>
      <c r="D240" s="20">
        <v>46069</v>
      </c>
      <c r="E240" s="91">
        <v>1230695</v>
      </c>
      <c r="F240" s="91">
        <v>1230695</v>
      </c>
      <c r="G240" s="97"/>
      <c r="H240" s="40"/>
      <c r="I240" s="40"/>
      <c r="J240" s="40"/>
    </row>
    <row r="241" spans="1:13">
      <c r="A241" s="38" t="s">
        <v>368</v>
      </c>
      <c r="B241" s="3">
        <v>130247471</v>
      </c>
      <c r="C241" s="39" t="s">
        <v>322</v>
      </c>
      <c r="D241" s="39">
        <v>45719</v>
      </c>
      <c r="E241" s="96">
        <v>7946.49</v>
      </c>
      <c r="F241" s="40"/>
      <c r="G241" s="97"/>
      <c r="H241" s="40">
        <v>0</v>
      </c>
      <c r="I241" s="40"/>
      <c r="J241" s="40">
        <v>7946.49</v>
      </c>
    </row>
    <row r="242" spans="1:13">
      <c r="A242" s="38" t="s">
        <v>368</v>
      </c>
      <c r="B242" s="3">
        <v>130247471</v>
      </c>
      <c r="C242" s="39" t="s">
        <v>324</v>
      </c>
      <c r="D242" s="39">
        <v>45733</v>
      </c>
      <c r="E242" s="96">
        <v>236000</v>
      </c>
      <c r="F242" s="40"/>
      <c r="G242" s="97"/>
      <c r="H242" s="40">
        <v>0</v>
      </c>
      <c r="I242" s="40"/>
      <c r="J242" s="40">
        <v>236000</v>
      </c>
    </row>
    <row r="243" spans="1:13">
      <c r="A243" s="38" t="s">
        <v>368</v>
      </c>
      <c r="B243" s="3">
        <v>130247471</v>
      </c>
      <c r="C243" s="39" t="s">
        <v>326</v>
      </c>
      <c r="D243" s="39">
        <v>45750</v>
      </c>
      <c r="E243" s="96">
        <v>83174</v>
      </c>
      <c r="F243" s="40"/>
      <c r="G243" s="97"/>
      <c r="H243" s="40"/>
      <c r="I243" s="40">
        <v>83174</v>
      </c>
      <c r="J243" s="40"/>
    </row>
    <row r="244" spans="1:13">
      <c r="A244" s="38" t="s">
        <v>368</v>
      </c>
      <c r="B244" s="3">
        <v>130247471</v>
      </c>
      <c r="C244" s="21" t="s">
        <v>328</v>
      </c>
      <c r="D244" s="39">
        <v>45742</v>
      </c>
      <c r="E244" s="96">
        <v>11800</v>
      </c>
      <c r="F244" s="40"/>
      <c r="G244" s="97"/>
      <c r="H244" s="40"/>
      <c r="I244" s="40">
        <v>11800</v>
      </c>
      <c r="J244" s="40"/>
    </row>
    <row r="245" spans="1:13">
      <c r="A245" s="38" t="s">
        <v>368</v>
      </c>
      <c r="B245" s="3">
        <v>130247471</v>
      </c>
      <c r="C245" s="39" t="s">
        <v>330</v>
      </c>
      <c r="D245" s="39">
        <v>45840</v>
      </c>
      <c r="E245" s="96">
        <v>170219.8</v>
      </c>
      <c r="F245" s="40"/>
      <c r="G245" s="97"/>
      <c r="H245" s="40">
        <v>170219.8</v>
      </c>
      <c r="I245" s="40"/>
      <c r="J245" s="40"/>
      <c r="M245" s="101"/>
    </row>
    <row r="246" spans="1:13">
      <c r="A246" s="38" t="s">
        <v>368</v>
      </c>
      <c r="B246" s="3">
        <v>130247471</v>
      </c>
      <c r="C246" s="39" t="s">
        <v>332</v>
      </c>
      <c r="D246" s="39">
        <v>45923</v>
      </c>
      <c r="E246" s="96">
        <v>836011.1</v>
      </c>
      <c r="F246" s="40">
        <v>836011.1</v>
      </c>
      <c r="G246" s="97"/>
      <c r="H246" s="40"/>
      <c r="I246" s="40"/>
      <c r="J246" s="40"/>
    </row>
    <row r="247" spans="1:13">
      <c r="A247" s="38" t="s">
        <v>368</v>
      </c>
      <c r="B247" s="3">
        <v>130247471</v>
      </c>
      <c r="C247" s="39" t="s">
        <v>436</v>
      </c>
      <c r="D247" s="39">
        <v>45707</v>
      </c>
      <c r="E247" s="96">
        <v>645165</v>
      </c>
      <c r="F247" s="40">
        <v>645165</v>
      </c>
      <c r="G247" s="97"/>
      <c r="H247" s="40"/>
      <c r="I247" s="40"/>
      <c r="J247" s="40"/>
      <c r="L247" s="22"/>
    </row>
    <row r="248" spans="1:13">
      <c r="A248" s="43" t="s">
        <v>382</v>
      </c>
      <c r="B248" s="3">
        <v>132062371</v>
      </c>
      <c r="C248" s="38" t="s">
        <v>223</v>
      </c>
      <c r="D248" s="39">
        <v>45750</v>
      </c>
      <c r="E248" s="96">
        <v>16000</v>
      </c>
      <c r="F248" s="40"/>
      <c r="G248" s="97"/>
      <c r="H248" s="40"/>
      <c r="I248" s="40">
        <v>16000</v>
      </c>
      <c r="J248" s="40"/>
      <c r="L248" s="22"/>
    </row>
    <row r="249" spans="1:13" ht="33.75" customHeight="1">
      <c r="A249" s="43" t="s">
        <v>382</v>
      </c>
      <c r="B249" s="3">
        <v>132062371</v>
      </c>
      <c r="C249" s="43" t="s">
        <v>434</v>
      </c>
      <c r="D249" s="44">
        <v>45999</v>
      </c>
      <c r="E249" s="96">
        <v>1547260</v>
      </c>
      <c r="F249" s="40">
        <v>1547260</v>
      </c>
      <c r="G249" s="97"/>
      <c r="H249" s="40"/>
      <c r="I249" s="40"/>
      <c r="J249" s="40"/>
      <c r="M249" s="46"/>
    </row>
    <row r="250" spans="1:13" ht="33.75" customHeight="1">
      <c r="A250" s="43" t="s">
        <v>382</v>
      </c>
      <c r="B250" s="3">
        <v>132062371</v>
      </c>
      <c r="C250" s="43" t="s">
        <v>163</v>
      </c>
      <c r="D250" s="44">
        <v>46106</v>
      </c>
      <c r="E250" s="96">
        <v>77290</v>
      </c>
      <c r="F250" s="40">
        <v>77290</v>
      </c>
      <c r="G250" s="97"/>
      <c r="H250" s="40"/>
      <c r="I250" s="40"/>
      <c r="J250" s="40"/>
      <c r="M250" s="46"/>
    </row>
    <row r="251" spans="1:13" ht="30" customHeight="1">
      <c r="A251" s="3"/>
      <c r="B251" s="3"/>
      <c r="C251" s="3"/>
      <c r="D251" s="3" t="s">
        <v>383</v>
      </c>
      <c r="E251" s="45">
        <v>42205518.119999997</v>
      </c>
      <c r="F251" s="46">
        <f>SUM(F5:F250)</f>
        <v>18521725.370000001</v>
      </c>
      <c r="G251" s="46">
        <f>SUM(G5:G248)</f>
        <v>9400764.839999998</v>
      </c>
      <c r="H251" s="46">
        <f>SUM(H5:H248)</f>
        <v>8412241.9900000002</v>
      </c>
      <c r="I251" s="46">
        <f>SUM(I5:I248)</f>
        <v>2516038.89</v>
      </c>
      <c r="J251" s="46">
        <f>SUM(J5:J248)</f>
        <v>5260191.0599999996</v>
      </c>
    </row>
    <row r="252" spans="1:13">
      <c r="J252" s="22"/>
      <c r="M252" s="22"/>
    </row>
    <row r="253" spans="1:13">
      <c r="A253" s="163"/>
      <c r="B253" s="163"/>
      <c r="C253" s="162" t="s">
        <v>384</v>
      </c>
      <c r="D253" s="162"/>
      <c r="E253" s="162"/>
      <c r="F253" s="47"/>
      <c r="G253" s="162" t="s">
        <v>0</v>
      </c>
      <c r="H253" s="162"/>
      <c r="I253" s="162"/>
      <c r="J253" s="162"/>
    </row>
    <row r="254" spans="1:13">
      <c r="C254" s="162"/>
      <c r="D254" s="162"/>
      <c r="E254" s="162"/>
      <c r="F254" s="47"/>
      <c r="G254" s="162"/>
      <c r="H254" s="162"/>
      <c r="I254" s="162"/>
      <c r="J254" s="162"/>
      <c r="K254" s="22"/>
      <c r="M254" s="22"/>
    </row>
    <row r="255" spans="1:13">
      <c r="A255" s="162"/>
      <c r="B255" s="162"/>
      <c r="C255" s="162" t="s">
        <v>385</v>
      </c>
      <c r="D255" s="162"/>
      <c r="E255" s="162"/>
      <c r="F255" s="47"/>
      <c r="G255" s="162" t="s">
        <v>386</v>
      </c>
      <c r="H255" s="162"/>
      <c r="I255" s="162"/>
      <c r="J255" s="162"/>
      <c r="K255" s="22"/>
    </row>
    <row r="256" spans="1:13">
      <c r="A256" s="162"/>
      <c r="B256" s="162"/>
      <c r="C256" s="162" t="s">
        <v>387</v>
      </c>
      <c r="D256" s="162"/>
      <c r="E256" s="162"/>
      <c r="F256" s="47"/>
      <c r="G256" s="162" t="s">
        <v>596</v>
      </c>
      <c r="H256" s="162"/>
      <c r="I256" s="162"/>
      <c r="J256" s="162"/>
    </row>
    <row r="257" spans="3:10">
      <c r="C257" s="47"/>
      <c r="D257" s="47"/>
      <c r="E257" s="47"/>
      <c r="F257" s="98"/>
      <c r="G257" s="47"/>
      <c r="H257" s="47"/>
      <c r="I257" s="47"/>
      <c r="J257" s="47"/>
    </row>
    <row r="259" spans="3:10">
      <c r="J259" s="101"/>
    </row>
    <row r="260" spans="3:10">
      <c r="E260" s="22"/>
      <c r="H260" s="22"/>
      <c r="J260" s="46"/>
    </row>
    <row r="261" spans="3:10">
      <c r="J261" s="22"/>
    </row>
    <row r="264" spans="3:10" ht="12" customHeight="1"/>
  </sheetData>
  <autoFilter ref="A4:J264"/>
  <mergeCells count="14">
    <mergeCell ref="C254:E254"/>
    <mergeCell ref="G254:J254"/>
    <mergeCell ref="C255:E255"/>
    <mergeCell ref="A255:B255"/>
    <mergeCell ref="A256:B256"/>
    <mergeCell ref="G255:J255"/>
    <mergeCell ref="C256:E256"/>
    <mergeCell ref="G256:J256"/>
    <mergeCell ref="A2:H2"/>
    <mergeCell ref="A3:C3"/>
    <mergeCell ref="D3:J3"/>
    <mergeCell ref="C253:E253"/>
    <mergeCell ref="G253:J253"/>
    <mergeCell ref="A253:B253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52:C156 D139:D147 C148:D151 D5:D122 C55:C122 C123:D13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DEUDA X SUPLIDOR</vt:lpstr>
      <vt:lpstr>DEUDA X PERIODO</vt:lpstr>
      <vt:lpstr>DEUDA X FACTURA</vt:lpstr>
      <vt:lpstr>SALDO X ANTIGUEDAD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Licda.Teanny Perez De La Cruz</cp:lastModifiedBy>
  <cp:lastPrinted>2026-07-06T19:43:51Z</cp:lastPrinted>
  <dcterms:created xsi:type="dcterms:W3CDTF">2022-04-28T15:08:26Z</dcterms:created>
  <dcterms:modified xsi:type="dcterms:W3CDTF">2026-07-06T21:24:24Z</dcterms:modified>
</cp:coreProperties>
</file>