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8986B6C-C263-48FE-A8C2-08F018069BFF}" xr6:coauthVersionLast="47" xr6:coauthVersionMax="47" xr10:uidLastSave="{00000000-0000-0000-0000-000000000000}"/>
  <bookViews>
    <workbookView xWindow="-120" yWindow="-120" windowWidth="29040" windowHeight="15840" activeTab="3" xr2:uid="{1E620901-B223-4D4A-BE87-CCBD553B46E3}"/>
  </bookViews>
  <sheets>
    <sheet name="DEUDA X SUPLIDOR" sheetId="1" r:id="rId1"/>
    <sheet name="DEUDA X PERIODO" sheetId="4" r:id="rId2"/>
    <sheet name="DEUDA X FACTURA" sheetId="5" r:id="rId3"/>
    <sheet name="SALDO X ANTIGUEDAD" sheetId="6" r:id="rId4"/>
  </sheets>
  <externalReferences>
    <externalReference r:id="rId5"/>
  </externalReferences>
  <definedNames>
    <definedName name="_xlnm._FilterDatabase" localSheetId="2" hidden="1">'DEUDA X FACTURA'!$A$7:$F$310</definedName>
    <definedName name="_xlnm._FilterDatabase" localSheetId="0" hidden="1">'DEUDA X SUPLIDOR'!$A$7:$H$83</definedName>
    <definedName name="_xlnm._FilterDatabase" localSheetId="3" hidden="1">'SALDO X ANTIGUEDAD'!$A$4:$J$318</definedName>
    <definedName name="JULIA">#REF!</definedName>
    <definedName name="NOMBRE" localSheetId="0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7" i="4"/>
  <c r="L14" i="4"/>
  <c r="L18" i="4"/>
  <c r="L20" i="4"/>
  <c r="L50" i="4"/>
  <c r="L54" i="4"/>
  <c r="L61" i="4"/>
  <c r="L60" i="4"/>
  <c r="L64" i="4"/>
  <c r="L66" i="4"/>
  <c r="L73" i="4"/>
  <c r="L77" i="4"/>
  <c r="A18" i="1" l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17" i="1"/>
  <c r="H17" i="1"/>
  <c r="H19" i="1"/>
  <c r="H18" i="1"/>
  <c r="H20" i="1"/>
  <c r="H21" i="1"/>
  <c r="F43" i="1"/>
  <c r="H52" i="1"/>
  <c r="H56" i="1"/>
  <c r="H63" i="1"/>
  <c r="H62" i="1"/>
  <c r="H66" i="1"/>
  <c r="H68" i="1"/>
  <c r="H73" i="1"/>
  <c r="E302" i="6"/>
  <c r="I305" i="6"/>
  <c r="H305" i="6"/>
  <c r="G305" i="6"/>
  <c r="F305" i="6"/>
  <c r="J44" i="6"/>
  <c r="J305" i="6" s="1"/>
  <c r="E17" i="6"/>
  <c r="F310" i="5" l="1"/>
  <c r="K81" i="4"/>
  <c r="L42" i="4"/>
  <c r="L48" i="4"/>
  <c r="L75" i="4"/>
  <c r="L63" i="4"/>
  <c r="L51" i="4"/>
  <c r="L27" i="4"/>
  <c r="L26" i="4"/>
  <c r="L25" i="4"/>
  <c r="L7" i="4"/>
  <c r="A9" i="1"/>
  <c r="A10" i="1" s="1"/>
  <c r="A11" i="1" s="1"/>
  <c r="A12" i="1" s="1"/>
  <c r="A13" i="1" s="1"/>
  <c r="A14" i="1" s="1"/>
  <c r="A15" i="1" s="1"/>
  <c r="A16" i="1" s="1"/>
  <c r="H46" i="1" l="1"/>
  <c r="L8" i="4"/>
  <c r="F80" i="1"/>
  <c r="L9" i="4" l="1"/>
  <c r="H76" i="1"/>
  <c r="H72" i="1"/>
  <c r="H44" i="1"/>
  <c r="H77" i="1" l="1"/>
  <c r="H65" i="1"/>
  <c r="H57" i="1"/>
  <c r="H50" i="1"/>
  <c r="H47" i="1"/>
  <c r="H29" i="1"/>
  <c r="F26" i="1"/>
  <c r="H26" i="1" s="1"/>
  <c r="H27" i="1"/>
  <c r="H28" i="1"/>
  <c r="H24" i="1"/>
  <c r="H22" i="1"/>
  <c r="H9" i="1"/>
  <c r="H10" i="1"/>
  <c r="H11" i="1"/>
  <c r="H12" i="1"/>
  <c r="H13" i="1"/>
  <c r="H14" i="1"/>
  <c r="H15" i="1"/>
  <c r="H16" i="1"/>
  <c r="H23" i="1"/>
  <c r="H25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5" i="1"/>
  <c r="H48" i="1"/>
  <c r="H49" i="1"/>
  <c r="H53" i="1"/>
  <c r="H54" i="1"/>
  <c r="H55" i="1"/>
  <c r="H58" i="1"/>
  <c r="H61" i="1"/>
  <c r="H64" i="1"/>
  <c r="H67" i="1"/>
  <c r="H70" i="1"/>
  <c r="H71" i="1"/>
  <c r="H81" i="1"/>
  <c r="H82" i="1"/>
  <c r="L10" i="4" l="1"/>
  <c r="L11" i="4" l="1"/>
  <c r="D81" i="4" l="1"/>
  <c r="H58" i="4"/>
  <c r="J53" i="4"/>
  <c r="J57" i="4"/>
  <c r="H57" i="4"/>
  <c r="G57" i="4"/>
  <c r="G81" i="4" s="1"/>
  <c r="E59" i="4"/>
  <c r="J68" i="4"/>
  <c r="H81" i="4" l="1"/>
  <c r="I81" i="4"/>
  <c r="L13" i="4"/>
  <c r="F12" i="4"/>
  <c r="L12" i="4" s="1"/>
  <c r="J6" i="4"/>
  <c r="L6" i="4" s="1"/>
  <c r="F8" i="1"/>
  <c r="H8" i="1" s="1"/>
  <c r="H80" i="1"/>
  <c r="F69" i="1"/>
  <c r="H69" i="1" s="1"/>
  <c r="E51" i="1"/>
  <c r="H51" i="1" s="1"/>
  <c r="F59" i="1"/>
  <c r="L15" i="4" l="1"/>
  <c r="J81" i="4"/>
  <c r="F81" i="4"/>
  <c r="E59" i="1"/>
  <c r="H59" i="1" s="1"/>
  <c r="E79" i="1"/>
  <c r="H79" i="1" s="1"/>
  <c r="E75" i="1"/>
  <c r="H75" i="1" s="1"/>
  <c r="E74" i="1"/>
  <c r="H74" i="1" s="1"/>
  <c r="E60" i="1"/>
  <c r="H60" i="1" s="1"/>
  <c r="E41" i="1"/>
  <c r="H41" i="1" s="1"/>
  <c r="F83" i="1" l="1"/>
  <c r="E83" i="1"/>
  <c r="L17" i="4" l="1"/>
  <c r="H83" i="1"/>
  <c r="J83" i="1" s="1"/>
  <c r="E81" i="4"/>
  <c r="C81" i="4"/>
  <c r="L81" i="4" l="1"/>
  <c r="L19" i="4"/>
  <c r="L21" i="4" l="1"/>
  <c r="L22" i="4" l="1"/>
  <c r="L23" i="4" l="1"/>
  <c r="L24" i="4" l="1"/>
  <c r="L28" i="4" l="1"/>
  <c r="L29" i="4" l="1"/>
  <c r="L30" i="4" l="1"/>
  <c r="L31" i="4" l="1"/>
  <c r="L32" i="4" l="1"/>
  <c r="L33" i="4" l="1"/>
  <c r="L34" i="4" l="1"/>
  <c r="L35" i="4" l="1"/>
  <c r="L36" i="4" l="1"/>
  <c r="L37" i="4" l="1"/>
  <c r="L38" i="4" l="1"/>
  <c r="L39" i="4" l="1"/>
  <c r="L40" i="4" l="1"/>
  <c r="L41" i="4" l="1"/>
  <c r="L43" i="4" l="1"/>
  <c r="L44" i="4" l="1"/>
  <c r="L45" i="4" l="1"/>
  <c r="L46" i="4" l="1"/>
  <c r="L47" i="4" l="1"/>
  <c r="L49" i="4" l="1"/>
  <c r="L52" i="4" l="1"/>
  <c r="L53" i="4" l="1"/>
  <c r="L55" i="4" l="1"/>
  <c r="L56" i="4" l="1"/>
  <c r="L57" i="4" l="1"/>
  <c r="L58" i="4" l="1"/>
  <c r="L59" i="4" l="1"/>
  <c r="L62" i="4" l="1"/>
  <c r="L65" i="4" l="1"/>
  <c r="L67" i="4" l="1"/>
  <c r="L68" i="4" l="1"/>
  <c r="L69" i="4" l="1"/>
  <c r="L70" i="4" l="1"/>
  <c r="L71" i="4" l="1"/>
  <c r="L72" i="4" l="1"/>
  <c r="L74" i="4" l="1"/>
  <c r="L76" i="4" l="1"/>
  <c r="L78" i="4" l="1"/>
  <c r="L79" i="4" l="1"/>
  <c r="L80" i="4" l="1"/>
  <c r="G83" i="1"/>
</calcChain>
</file>

<file path=xl/sharedStrings.xml><?xml version="1.0" encoding="utf-8"?>
<sst xmlns="http://schemas.openxmlformats.org/spreadsheetml/2006/main" count="1976" uniqueCount="738">
  <si>
    <t>Director General</t>
  </si>
  <si>
    <t>Administrador</t>
  </si>
  <si>
    <t xml:space="preserve">REVISADO POR: </t>
  </si>
  <si>
    <t>PREPARADO POR:</t>
  </si>
  <si>
    <t xml:space="preserve">TOTAL GENERAL </t>
  </si>
  <si>
    <t>MONTO AÑOS ANTERIORES</t>
  </si>
  <si>
    <t>FUENTE DE FINANCIAMIENTO</t>
  </si>
  <si>
    <t xml:space="preserve">CONCEPTO DE COMPRA ( BREVE DESCRIPCION ) </t>
  </si>
  <si>
    <t xml:space="preserve">NOMBRES PROVEEDOR  </t>
  </si>
  <si>
    <t>NO</t>
  </si>
  <si>
    <t xml:space="preserve">DIRECCION DE FISCALIZACION Y CONTROL </t>
  </si>
  <si>
    <t xml:space="preserve">SERVICIO NACIONAL DE SALUD </t>
  </si>
  <si>
    <t xml:space="preserve">TOTAL ADEUDADO </t>
  </si>
  <si>
    <t xml:space="preserve">Total General </t>
  </si>
  <si>
    <t>MONTO ENE-DIC 2025</t>
  </si>
  <si>
    <t>No.</t>
  </si>
  <si>
    <t>PERIODOS</t>
  </si>
  <si>
    <t>Total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</si>
  <si>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</si>
  <si>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</si>
  <si>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Republica Dominicana</t>
  </si>
  <si>
    <t>SERVICIO NACIONAL DE SALUD</t>
  </si>
  <si>
    <t>Fecha</t>
  </si>
  <si>
    <t>NO. ORDEN COMPRA</t>
  </si>
  <si>
    <t>No. De Factura (NCF)</t>
  </si>
  <si>
    <t>CONCEPTO</t>
  </si>
  <si>
    <t>Valor</t>
  </si>
  <si>
    <t>ENC. DE CONTABILIDAD:__________________________</t>
  </si>
  <si>
    <t>CERTIFICO CORRECTO:</t>
  </si>
  <si>
    <t>__________________________</t>
  </si>
  <si>
    <t>DIRECTOR</t>
  </si>
  <si>
    <t>ADMINISTRADOR:</t>
  </si>
  <si>
    <t>TOTAL DEUDA</t>
  </si>
  <si>
    <t>Nombre</t>
  </si>
  <si>
    <t>RNC / Cédula</t>
  </si>
  <si>
    <t>Núm. Factura u otro Documento</t>
  </si>
  <si>
    <t xml:space="preserve">Fecha </t>
  </si>
  <si>
    <t>Monto</t>
  </si>
  <si>
    <t>1 a 30 dias</t>
  </si>
  <si>
    <t xml:space="preserve">31 a 60 dias </t>
  </si>
  <si>
    <t xml:space="preserve">61 a 90 dias </t>
  </si>
  <si>
    <t>91 a 120 dias</t>
  </si>
  <si>
    <t>SRS ENRIQUILLO R6</t>
  </si>
  <si>
    <t>ESTABLECIMIENTO: HOSPITAL REGIONAL JAIME MOTA</t>
  </si>
  <si>
    <t>AFA SERVICIOS SRL</t>
  </si>
  <si>
    <t>SERVICIOS DE FUMIGACION</t>
  </si>
  <si>
    <t>VENTA DE SERVICIOS</t>
  </si>
  <si>
    <t>ASMED</t>
  </si>
  <si>
    <t>MATERIAL MEDICO QX</t>
  </si>
  <si>
    <t>AYUNTAMIENTO DE BARAHONA</t>
  </si>
  <si>
    <t>RECOLECCION DE RESIDUOS</t>
  </si>
  <si>
    <t>V.S Y FONDOS REPONIBLES</t>
  </si>
  <si>
    <t>B Y R MELO SUPPLY</t>
  </si>
  <si>
    <t>MATERIAL DE LIMPIEZA Y MATERIAL DE INFORMATICA</t>
  </si>
  <si>
    <t>BAEZ OLIVO INGENIERIA Y SERVICIOS</t>
  </si>
  <si>
    <t>SERV. MANTENIMIENTO Y REPARACION</t>
  </si>
  <si>
    <t>BARUC PHARMA SRL</t>
  </si>
  <si>
    <t>BIO NOVA SRL</t>
  </si>
  <si>
    <t>REACTIVOS</t>
  </si>
  <si>
    <t>CATERING BY LISA</t>
  </si>
  <si>
    <t>ALIMENTOS</t>
  </si>
  <si>
    <t>CEM CARIBBEAN SRL</t>
  </si>
  <si>
    <t>CLINIMED</t>
  </si>
  <si>
    <t>SERVICIOS DE MANTENIMIENTO</t>
  </si>
  <si>
    <t>COMERCIAL FAMILIA FF</t>
  </si>
  <si>
    <t>ALIMENTOS Y MATERIAL MEDICO QX</t>
  </si>
  <si>
    <t>COPEM HOSPICLINIC</t>
  </si>
  <si>
    <t>COPICENTRO SHADDAY SRL</t>
  </si>
  <si>
    <t>MATERIAL DE INFORMATICA , OFICINA Y COPIAS</t>
  </si>
  <si>
    <t>MEDICAMENTOS</t>
  </si>
  <si>
    <t>DISTRIBUIDORA MATERIAL QX.</t>
  </si>
  <si>
    <t>EDR CONSULTING  SRL</t>
  </si>
  <si>
    <t>EPX DOMINICANA</t>
  </si>
  <si>
    <t>ERGON ARMARE SRL</t>
  </si>
  <si>
    <t>MATERIAL DE LIMPIEZA, PRODUTOS ELECTRICOS.</t>
  </si>
  <si>
    <t>EXERCON SRL</t>
  </si>
  <si>
    <t>MATERIAL MEDICO QX. Y MEDICAMENTOS</t>
  </si>
  <si>
    <t>FARACH SRL</t>
  </si>
  <si>
    <t>FARMADAL</t>
  </si>
  <si>
    <t>FERRETERIA IVANNY</t>
  </si>
  <si>
    <t>MATERIALES FERRETEROS</t>
  </si>
  <si>
    <t>FLORISTERIA EL ANGEL</t>
  </si>
  <si>
    <t>CORONAS DE FLORES</t>
  </si>
  <si>
    <t>FLORISTERIA ESTRELLA</t>
  </si>
  <si>
    <t>FUNERARIA BARAHONA</t>
  </si>
  <si>
    <t>SERVICIOS FUNERARIOS</t>
  </si>
  <si>
    <t>GAS ANTILLANO SAS</t>
  </si>
  <si>
    <t>GAS GLP</t>
  </si>
  <si>
    <t>GLOBAL MULTIFARMA</t>
  </si>
  <si>
    <t>SIERRA DE YESO</t>
  </si>
  <si>
    <t>GRUPO BUFALO SRL</t>
  </si>
  <si>
    <t>GRUPO EVEREST</t>
  </si>
  <si>
    <t>IMPRESORA KR SRL</t>
  </si>
  <si>
    <t>IMPRESOS</t>
  </si>
  <si>
    <t xml:space="preserve">INAPA </t>
  </si>
  <si>
    <t>AGUA POTABLE</t>
  </si>
  <si>
    <t>INSUMED SRL</t>
  </si>
  <si>
    <t>LIRIANO RIVAS INGENIERIA</t>
  </si>
  <si>
    <t>MANTENIMIENTO Y REPARACION</t>
  </si>
  <si>
    <t>MEDOXIGAS ALC. SRL</t>
  </si>
  <si>
    <t>OXIGENO</t>
  </si>
  <si>
    <t>MORREAL CLINIC</t>
  </si>
  <si>
    <t>MULTIMPRESOS OHPE</t>
  </si>
  <si>
    <t>MATERIAL DE OFICINA</t>
  </si>
  <si>
    <t>OXIPHAR C POR A</t>
  </si>
  <si>
    <t>RONALD BRY MELO</t>
  </si>
  <si>
    <t>SEAN DOMINICAN SRL</t>
  </si>
  <si>
    <t>SEGUROS PATRIA</t>
  </si>
  <si>
    <t>SEGUROS DE VEHICULO</t>
  </si>
  <si>
    <t>SEMDO SRL</t>
  </si>
  <si>
    <t>SERVIAMED SRL</t>
  </si>
  <si>
    <t>STARAM3 SRL</t>
  </si>
  <si>
    <t>VECTRA CONSULTING SRL</t>
  </si>
  <si>
    <t>VENDIFAR SRL</t>
  </si>
  <si>
    <t>MATERIAL GASTABLE Y MEDICAMENTOS</t>
  </si>
  <si>
    <t>WENCAR RELLENOS FACIALES</t>
  </si>
  <si>
    <t>MATERIAL MEDICO QUIRURGICO</t>
  </si>
  <si>
    <t>ZEN PHARMACEUTHICAL</t>
  </si>
  <si>
    <t xml:space="preserve">APROBADO POR: </t>
  </si>
  <si>
    <t>Licda. Anny Piñeyro U.</t>
  </si>
  <si>
    <t>Enc. Depto. De Contabilidad</t>
  </si>
  <si>
    <t>HOSPITAL REGIONAL UNIVERSITARIO JAIME MOTA</t>
  </si>
  <si>
    <r>
      <rPr>
        <b/>
        <sz val="14"/>
        <color theme="1"/>
        <rFont val="Calibri"/>
        <family val="2"/>
        <scheme val="minor"/>
      </rPr>
      <t xml:space="preserve">ESTABLECIMIENTO: HOSPITAL REGIONAL JAIME MOTA   </t>
    </r>
    <r>
      <rPr>
        <b/>
        <sz val="12"/>
        <color theme="1"/>
        <rFont val="Calibri"/>
        <family val="2"/>
        <scheme val="minor"/>
      </rPr>
      <t>REGION ENRIQUILLO</t>
    </r>
  </si>
  <si>
    <t>B1500000094</t>
  </si>
  <si>
    <t>AFA SEVICIOS</t>
  </si>
  <si>
    <t>FUMIGACION</t>
  </si>
  <si>
    <t>B1500000096</t>
  </si>
  <si>
    <t>B1500001688</t>
  </si>
  <si>
    <t>SERVICIO DE ASEO</t>
  </si>
  <si>
    <t>5803</t>
  </si>
  <si>
    <t>B1500000761</t>
  </si>
  <si>
    <t>KITS DE LAPAROTOMIA</t>
  </si>
  <si>
    <t>1327</t>
  </si>
  <si>
    <t>B1500000099</t>
  </si>
  <si>
    <t>REPARACION DE CASETA</t>
  </si>
  <si>
    <t>7757</t>
  </si>
  <si>
    <t>B1500000487</t>
  </si>
  <si>
    <t xml:space="preserve">BARUC PHARMA </t>
  </si>
  <si>
    <t>4035</t>
  </si>
  <si>
    <t>B1500000058</t>
  </si>
  <si>
    <t>BANIMED</t>
  </si>
  <si>
    <t xml:space="preserve">RESTA </t>
  </si>
  <si>
    <t>4082</t>
  </si>
  <si>
    <t>B1500000063</t>
  </si>
  <si>
    <t>MAT. GASTABLE</t>
  </si>
  <si>
    <t>7903</t>
  </si>
  <si>
    <t>B1050000107</t>
  </si>
  <si>
    <t xml:space="preserve">B Y R MELO SUPPY </t>
  </si>
  <si>
    <t>MATERIAL DE LIMPIEZA</t>
  </si>
  <si>
    <t>7992</t>
  </si>
  <si>
    <t>B1500000109</t>
  </si>
  <si>
    <t>MATERIAL DE INFORMATICA</t>
  </si>
  <si>
    <t>8035</t>
  </si>
  <si>
    <t>B1150000110</t>
  </si>
  <si>
    <t>SERVICIOS DE ALIMENTACION</t>
  </si>
  <si>
    <t>8041</t>
  </si>
  <si>
    <t>B1500000113</t>
  </si>
  <si>
    <t>8089</t>
  </si>
  <si>
    <t>B1500000116</t>
  </si>
  <si>
    <t>9014</t>
  </si>
  <si>
    <t>B1500000117</t>
  </si>
  <si>
    <t>9060</t>
  </si>
  <si>
    <t>B1500000118</t>
  </si>
  <si>
    <t>B1500000119</t>
  </si>
  <si>
    <t>9061</t>
  </si>
  <si>
    <t>B1500000120</t>
  </si>
  <si>
    <t>9105</t>
  </si>
  <si>
    <t>B1500000121</t>
  </si>
  <si>
    <t>9116</t>
  </si>
  <si>
    <t>B1500000122</t>
  </si>
  <si>
    <t>7988</t>
  </si>
  <si>
    <t>B1500000195</t>
  </si>
  <si>
    <t>CATERING BY LISSA</t>
  </si>
  <si>
    <t>80336</t>
  </si>
  <si>
    <t>B1500000115</t>
  </si>
  <si>
    <t>8016</t>
  </si>
  <si>
    <t>8037</t>
  </si>
  <si>
    <t>B1500000114</t>
  </si>
  <si>
    <t>B1500001085</t>
  </si>
  <si>
    <t>CEM CARIBBEAN EQUIPMENT</t>
  </si>
  <si>
    <t>7709</t>
  </si>
  <si>
    <t>B1500001272</t>
  </si>
  <si>
    <t>B1500001238</t>
  </si>
  <si>
    <t>8031</t>
  </si>
  <si>
    <t>B1500001348</t>
  </si>
  <si>
    <t>8060</t>
  </si>
  <si>
    <t>B1500001403</t>
  </si>
  <si>
    <t>7708</t>
  </si>
  <si>
    <t>B1500001445</t>
  </si>
  <si>
    <t>7876</t>
  </si>
  <si>
    <t>B1500003526</t>
  </si>
  <si>
    <t>B1500001683</t>
  </si>
  <si>
    <t>9007</t>
  </si>
  <si>
    <t>E4500000000078</t>
  </si>
  <si>
    <t>E4500000000091</t>
  </si>
  <si>
    <t>9051</t>
  </si>
  <si>
    <t>9039</t>
  </si>
  <si>
    <t>E450000000306</t>
  </si>
  <si>
    <t>5579</t>
  </si>
  <si>
    <t>B1500000542</t>
  </si>
  <si>
    <t>CLINIMED SRL</t>
  </si>
  <si>
    <t>MANTENIMIENTO</t>
  </si>
  <si>
    <t>COPICENTRO SHADDAY</t>
  </si>
  <si>
    <t>MAT. DE INFORMATICA</t>
  </si>
  <si>
    <t>XZ</t>
  </si>
  <si>
    <t>MAT.OFICINA</t>
  </si>
  <si>
    <t>COPIAS</t>
  </si>
  <si>
    <t>PAPEL CONTINUO</t>
  </si>
  <si>
    <t>MAT.DE OFICINA</t>
  </si>
  <si>
    <t>2382-83</t>
  </si>
  <si>
    <t>MAT. OFICINA</t>
  </si>
  <si>
    <t>MAT.ESCRITORIO</t>
  </si>
  <si>
    <t>MAT.METAL</t>
  </si>
  <si>
    <t>TONER</t>
  </si>
  <si>
    <t>MAT DE OFICINA</t>
  </si>
  <si>
    <t>RELLENO TONER</t>
  </si>
  <si>
    <t>ROUTER</t>
  </si>
  <si>
    <t>B1500005646</t>
  </si>
  <si>
    <t>ELECTRICOS</t>
  </si>
  <si>
    <t>copias</t>
  </si>
  <si>
    <t>B15000010729</t>
  </si>
  <si>
    <t>MATY. DE COMPUTO</t>
  </si>
  <si>
    <t>B1500011053</t>
  </si>
  <si>
    <t>B1500011224</t>
  </si>
  <si>
    <t>B1500011665</t>
  </si>
  <si>
    <t>B1500011898</t>
  </si>
  <si>
    <t>B1500012038</t>
  </si>
  <si>
    <t>B1500012117</t>
  </si>
  <si>
    <t>B1500012277</t>
  </si>
  <si>
    <t>B1500012311</t>
  </si>
  <si>
    <t>B1500000026</t>
  </si>
  <si>
    <t>B1500001340</t>
  </si>
  <si>
    <t>DISTRIBUIDORA DE MATERIALES QUIRURGICOS</t>
  </si>
  <si>
    <t>MATERIAL MED. QX</t>
  </si>
  <si>
    <t>8097</t>
  </si>
  <si>
    <t>B1500001285</t>
  </si>
  <si>
    <t>9015</t>
  </si>
  <si>
    <t>B1500001296</t>
  </si>
  <si>
    <t>9052</t>
  </si>
  <si>
    <t>B1500001322</t>
  </si>
  <si>
    <t>7694</t>
  </si>
  <si>
    <t>B1500002749</t>
  </si>
  <si>
    <t>9073</t>
  </si>
  <si>
    <t>B1500000009</t>
  </si>
  <si>
    <t>EDR CONSULTING</t>
  </si>
  <si>
    <t>PRODUCTOS ELECTRICOS</t>
  </si>
  <si>
    <t>6076</t>
  </si>
  <si>
    <t>B1500004288</t>
  </si>
  <si>
    <t>FARACH SA</t>
  </si>
  <si>
    <t>6160</t>
  </si>
  <si>
    <t>B1500004309</t>
  </si>
  <si>
    <t>6218</t>
  </si>
  <si>
    <t>B1500004387</t>
  </si>
  <si>
    <t>B1500000010</t>
  </si>
  <si>
    <t>B1500000012</t>
  </si>
  <si>
    <t>453</t>
  </si>
  <si>
    <t>B1500000124</t>
  </si>
  <si>
    <t>CORONA DE FLORES</t>
  </si>
  <si>
    <t>4536</t>
  </si>
  <si>
    <t>B1500000130</t>
  </si>
  <si>
    <t>ARREGLO DE FLORES</t>
  </si>
  <si>
    <t>1936</t>
  </si>
  <si>
    <t>4210</t>
  </si>
  <si>
    <t>B1500001138</t>
  </si>
  <si>
    <t>4213</t>
  </si>
  <si>
    <t>B1500001140</t>
  </si>
  <si>
    <t>4212</t>
  </si>
  <si>
    <t>B1500001139</t>
  </si>
  <si>
    <t>CANDADOS</t>
  </si>
  <si>
    <t>4241</t>
  </si>
  <si>
    <t xml:space="preserve"> B1500001152</t>
  </si>
  <si>
    <t>ACCESORIOS DE METAL</t>
  </si>
  <si>
    <t>4362</t>
  </si>
  <si>
    <t>B1500001188</t>
  </si>
  <si>
    <t>MAT. DE METAL</t>
  </si>
  <si>
    <t>4405</t>
  </si>
  <si>
    <t>B1500001195</t>
  </si>
  <si>
    <t>MAT. ELECTRICOS</t>
  </si>
  <si>
    <t>9013</t>
  </si>
  <si>
    <t>B1500022641</t>
  </si>
  <si>
    <t>GAS ANTILLANO SA</t>
  </si>
  <si>
    <t>9031</t>
  </si>
  <si>
    <t>B1500022647</t>
  </si>
  <si>
    <t>B1500009597</t>
  </si>
  <si>
    <t>B1500000170</t>
  </si>
  <si>
    <t>6161</t>
  </si>
  <si>
    <t>B1500000772</t>
  </si>
  <si>
    <t>GLOBAL MULTIPHARMA</t>
  </si>
  <si>
    <t>E450000000216</t>
  </si>
  <si>
    <t>E450000000649</t>
  </si>
  <si>
    <t>E450000000857</t>
  </si>
  <si>
    <t>E450000000901</t>
  </si>
  <si>
    <t>E450000000981</t>
  </si>
  <si>
    <t>E450000001138</t>
  </si>
  <si>
    <t>E450000001177</t>
  </si>
  <si>
    <t>E450000001301</t>
  </si>
  <si>
    <t>IMPRESORA KR, SRL</t>
  </si>
  <si>
    <t>B1500003223</t>
  </si>
  <si>
    <t>7922</t>
  </si>
  <si>
    <t>B1500003318</t>
  </si>
  <si>
    <t>8057</t>
  </si>
  <si>
    <t>B1500003352</t>
  </si>
  <si>
    <t>9071</t>
  </si>
  <si>
    <t>B1500003545</t>
  </si>
  <si>
    <t>9150</t>
  </si>
  <si>
    <t>B1500003663</t>
  </si>
  <si>
    <t>E450000003962</t>
  </si>
  <si>
    <t>INAPA</t>
  </si>
  <si>
    <t>SERVICIO DE AGUA</t>
  </si>
  <si>
    <t>B1500000287</t>
  </si>
  <si>
    <t>LIRIANO RIVAS</t>
  </si>
  <si>
    <t>MANTENIMIENTO DE AIRES</t>
  </si>
  <si>
    <t>B1500000082</t>
  </si>
  <si>
    <t>5473</t>
  </si>
  <si>
    <t>B1500000661</t>
  </si>
  <si>
    <t>MULTI-IMPRESOS OHPE</t>
  </si>
  <si>
    <t>5528</t>
  </si>
  <si>
    <t>B1500000667</t>
  </si>
  <si>
    <t>5867</t>
  </si>
  <si>
    <t>B1500000711</t>
  </si>
  <si>
    <t>6127</t>
  </si>
  <si>
    <t>B1500000877</t>
  </si>
  <si>
    <t>7353</t>
  </si>
  <si>
    <t>1486</t>
  </si>
  <si>
    <t>B1500001486</t>
  </si>
  <si>
    <t>4123</t>
  </si>
  <si>
    <t>OVIEDO FARMA</t>
  </si>
  <si>
    <t>3888</t>
  </si>
  <si>
    <t>B15000000313</t>
  </si>
  <si>
    <t>269</t>
  </si>
  <si>
    <t>OXIPHAR C X A</t>
  </si>
  <si>
    <t>6080</t>
  </si>
  <si>
    <t>B1500000374</t>
  </si>
  <si>
    <t>6153</t>
  </si>
  <si>
    <t>B1500000381</t>
  </si>
  <si>
    <t>7541</t>
  </si>
  <si>
    <t>B1500000475</t>
  </si>
  <si>
    <t>4094</t>
  </si>
  <si>
    <t>B1500001204</t>
  </si>
  <si>
    <t>QUIMAT</t>
  </si>
  <si>
    <t>APLICADORES</t>
  </si>
  <si>
    <t>4207</t>
  </si>
  <si>
    <t>B1500001501</t>
  </si>
  <si>
    <t>LENTE DE GRADOS</t>
  </si>
  <si>
    <t>7705</t>
  </si>
  <si>
    <t>B1500000266</t>
  </si>
  <si>
    <t>7786</t>
  </si>
  <si>
    <t>B1500000274</t>
  </si>
  <si>
    <t>7795</t>
  </si>
  <si>
    <t>B1510000282</t>
  </si>
  <si>
    <t>7937</t>
  </si>
  <si>
    <t>B1500000298</t>
  </si>
  <si>
    <t>5914</t>
  </si>
  <si>
    <t>B1500000102</t>
  </si>
  <si>
    <t>RONALD BRYN MELO</t>
  </si>
  <si>
    <t>7824</t>
  </si>
  <si>
    <t>B1500004642</t>
  </si>
  <si>
    <t>7360</t>
  </si>
  <si>
    <t>B1500004742</t>
  </si>
  <si>
    <t>7372</t>
  </si>
  <si>
    <t>B1500004775</t>
  </si>
  <si>
    <t>14/05/205</t>
  </si>
  <si>
    <t>B1500004893</t>
  </si>
  <si>
    <t>8096</t>
  </si>
  <si>
    <t>E450000000030</t>
  </si>
  <si>
    <t>4144</t>
  </si>
  <si>
    <t>B1500000686</t>
  </si>
  <si>
    <t xml:space="preserve">SERVIAMED </t>
  </si>
  <si>
    <t>MAT.GASTABLE</t>
  </si>
  <si>
    <t>6040</t>
  </si>
  <si>
    <t>B1500001291</t>
  </si>
  <si>
    <t>SERVIAMED</t>
  </si>
  <si>
    <t>SERVICIOS ELECTROMECANICOS</t>
  </si>
  <si>
    <t>9074</t>
  </si>
  <si>
    <t>B1500000036</t>
  </si>
  <si>
    <t>SEGURO CAMIONETA</t>
  </si>
  <si>
    <t>1346</t>
  </si>
  <si>
    <t>5193</t>
  </si>
  <si>
    <t>B1500000020</t>
  </si>
  <si>
    <t>MAT. DE OFICINA</t>
  </si>
  <si>
    <t>5772</t>
  </si>
  <si>
    <t>B1500000024</t>
  </si>
  <si>
    <t>UTILES DE INFORMATICA</t>
  </si>
  <si>
    <t>840</t>
  </si>
  <si>
    <t>B1500000078</t>
  </si>
  <si>
    <t>VECTRA CONSULTING</t>
  </si>
  <si>
    <t>6246</t>
  </si>
  <si>
    <t>B1500000107</t>
  </si>
  <si>
    <t>1013</t>
  </si>
  <si>
    <t>B1500000110</t>
  </si>
  <si>
    <t>1138</t>
  </si>
  <si>
    <t>B1500000141</t>
  </si>
  <si>
    <t>B1500004238</t>
  </si>
  <si>
    <t>7874</t>
  </si>
  <si>
    <t>B1500004267</t>
  </si>
  <si>
    <t>7560</t>
  </si>
  <si>
    <t>B1500004273</t>
  </si>
  <si>
    <t>7895</t>
  </si>
  <si>
    <t>B1500004282</t>
  </si>
  <si>
    <t>7727</t>
  </si>
  <si>
    <t>B1500004291</t>
  </si>
  <si>
    <t>7370</t>
  </si>
  <si>
    <t>B1500004300</t>
  </si>
  <si>
    <t>7981</t>
  </si>
  <si>
    <t>B1500004316</t>
  </si>
  <si>
    <t>7961</t>
  </si>
  <si>
    <t>B1500004308</t>
  </si>
  <si>
    <t>9000</t>
  </si>
  <si>
    <t>B1500004379</t>
  </si>
  <si>
    <t>9088</t>
  </si>
  <si>
    <t>B1500004448</t>
  </si>
  <si>
    <t>7951</t>
  </si>
  <si>
    <t>B1500000007</t>
  </si>
  <si>
    <t>7983</t>
  </si>
  <si>
    <t>7767</t>
  </si>
  <si>
    <t>B1500000992</t>
  </si>
  <si>
    <t>DUMAS MEDICAL SRL</t>
  </si>
  <si>
    <t>MACARIO FARMA SRL</t>
  </si>
  <si>
    <t>VS Y FONDOS REPONIBLES</t>
  </si>
  <si>
    <t>OVIEDO PHARMA SRL</t>
  </si>
  <si>
    <t>BOTELLONES  DE AGUA</t>
  </si>
  <si>
    <t>B1500000098</t>
  </si>
  <si>
    <t>E450000000012</t>
  </si>
  <si>
    <t>BOTELLONES DE AGUA</t>
  </si>
  <si>
    <t>E450000001363</t>
  </si>
  <si>
    <t>9177</t>
  </si>
  <si>
    <t>9201</t>
  </si>
  <si>
    <t>E450000000085</t>
  </si>
  <si>
    <t>E450000000089</t>
  </si>
  <si>
    <t>B15000000268</t>
  </si>
  <si>
    <t>9160</t>
  </si>
  <si>
    <t>B1500014541</t>
  </si>
  <si>
    <t>BANIMED SRL</t>
  </si>
  <si>
    <t>Hospital Regional Jaime Mota</t>
  </si>
  <si>
    <t>SRS:VI, Enriquillo</t>
  </si>
  <si>
    <t xml:space="preserve">121 dias y mas </t>
  </si>
  <si>
    <t xml:space="preserve">FLORISTERIA ESTRELLA </t>
  </si>
  <si>
    <t>No encontrado</t>
  </si>
  <si>
    <t>N/A</t>
  </si>
  <si>
    <t>B1500000105</t>
  </si>
  <si>
    <t>SEMDO EIRL</t>
  </si>
  <si>
    <t>B0100000002</t>
  </si>
  <si>
    <t>B1500004105</t>
  </si>
  <si>
    <t>B1500010729</t>
  </si>
  <si>
    <t xml:space="preserve">FLORISTERIA ANGEL </t>
  </si>
  <si>
    <t>DISTRIBUIDORA MATERIALES Q.</t>
  </si>
  <si>
    <t xml:space="preserve">FUNERARIA BARAHONA </t>
  </si>
  <si>
    <t>B0200009597</t>
  </si>
  <si>
    <t>B1500002343</t>
  </si>
  <si>
    <t xml:space="preserve">VECTRA  CONSULTING. </t>
  </si>
  <si>
    <t>OXIPHAR, S. R L.</t>
  </si>
  <si>
    <t>AYUNTAMIENTO BARAHONA</t>
  </si>
  <si>
    <t xml:space="preserve">RONALD  BRYN MELO </t>
  </si>
  <si>
    <t>CEM CARIBBEAN EQUIP</t>
  </si>
  <si>
    <t>VENDIFAR, S.R. L</t>
  </si>
  <si>
    <t>B1500004155</t>
  </si>
  <si>
    <t>B1500000282</t>
  </si>
  <si>
    <t>VECTRA CONSULTING.</t>
  </si>
  <si>
    <t xml:space="preserve">BARUC PHARMA, S.R.L. </t>
  </si>
  <si>
    <t>EPX DOMINICANA SRL</t>
  </si>
  <si>
    <t xml:space="preserve">ZEN PHARMACEUTHICAL, </t>
  </si>
  <si>
    <t>E450000000078</t>
  </si>
  <si>
    <t>E450000000091</t>
  </si>
  <si>
    <t>E450000000157</t>
  </si>
  <si>
    <t>EDR CONSULTIN SRL</t>
  </si>
  <si>
    <t>ERGON ARMARE SLR</t>
  </si>
  <si>
    <t>B15000022647</t>
  </si>
  <si>
    <t>MEDOXIGAS ALC, SRL</t>
  </si>
  <si>
    <t xml:space="preserve">OXIPHAR, S.R L </t>
  </si>
  <si>
    <t xml:space="preserve">WENCAR RELLENOS FACIALES SRL </t>
  </si>
  <si>
    <t>TOTAL</t>
  </si>
  <si>
    <t>APROBADO POR:</t>
  </si>
  <si>
    <t>DRA. GRACIELA LAFONTAINE</t>
  </si>
  <si>
    <t>LICDA. ANNY PIÑEYRO URBAEZ</t>
  </si>
  <si>
    <t>DIRECTORA GENERAL</t>
  </si>
  <si>
    <t>ENC. INTERIN DEPTO CONTABILIDAD</t>
  </si>
  <si>
    <t>OVIEDO PHARMA</t>
  </si>
  <si>
    <t>B1500000268</t>
  </si>
  <si>
    <t>B1500000313</t>
  </si>
  <si>
    <t xml:space="preserve">QUIMAT </t>
  </si>
  <si>
    <t>121/11/2025</t>
  </si>
  <si>
    <t>B1500001057</t>
  </si>
  <si>
    <t xml:space="preserve">GRUPO BUFALO </t>
  </si>
  <si>
    <t>MACARIO FARMA</t>
  </si>
  <si>
    <t>ALTICE DOMICANA SA</t>
  </si>
  <si>
    <t>SERVICIO DE FLOTA</t>
  </si>
  <si>
    <t>MONTO ENERO-DICIEMBRE 2026</t>
  </si>
  <si>
    <t>CORPORACION MEDICA</t>
  </si>
  <si>
    <t>COLMADO LUCIANO Y MUÑOZ</t>
  </si>
  <si>
    <t>COMERCIALIZADORA UNISERVICIOS PROJECT MEDICAL</t>
  </si>
  <si>
    <t>MANTENIMIENTO DE EQUIPOS</t>
  </si>
  <si>
    <t>JEAP EAGLE PAINT INDUSTRIES SRL</t>
  </si>
  <si>
    <t>PINTURAS</t>
  </si>
  <si>
    <t>INDUSTRIA GRAPICH SRL</t>
  </si>
  <si>
    <t>SERVICIO DE CATERING</t>
  </si>
  <si>
    <t>RESTAURANT Y COMEDOR MELINA</t>
  </si>
  <si>
    <t>TECNI AGUA ARL</t>
  </si>
  <si>
    <t>Dra. Graciela I. Lafontaine</t>
  </si>
  <si>
    <t>Licdo. Manuel a. Feliz Espinosa</t>
  </si>
  <si>
    <t>GAROSS PHARMA SRL</t>
  </si>
  <si>
    <t>SERVIAMS SRL</t>
  </si>
  <si>
    <t>ELECTRODOMESTICOS</t>
  </si>
  <si>
    <t>SYM DENTAL</t>
  </si>
  <si>
    <t>MATERIALES DE ODONTOLOGIA</t>
  </si>
  <si>
    <t>ALTICE DOMINICANA SA</t>
  </si>
  <si>
    <t>COLMADO LUCIANO Y MUÑOZ SRL</t>
  </si>
  <si>
    <t>CORPORACION MEDICA SRL</t>
  </si>
  <si>
    <t>RESTAURANT COMEDOR MELINA</t>
  </si>
  <si>
    <t>SERVIAMS, SRL</t>
  </si>
  <si>
    <t>SYM DENTAL SRL</t>
  </si>
  <si>
    <t>TECNI AGUA SRL</t>
  </si>
  <si>
    <t>GAROSS FARMA SRL</t>
  </si>
  <si>
    <t>9226</t>
  </si>
  <si>
    <t>14</t>
  </si>
  <si>
    <t>B1500000162</t>
  </si>
  <si>
    <t>B150000170</t>
  </si>
  <si>
    <t>B1500000101</t>
  </si>
  <si>
    <t>9246</t>
  </si>
  <si>
    <t>9256</t>
  </si>
  <si>
    <t>B1500000151</t>
  </si>
  <si>
    <t>COMPROMISO DE DEUDAS 2026</t>
  </si>
  <si>
    <t>B1500000013</t>
  </si>
  <si>
    <t>MANTENIMIENTO Y REPARACION DE EQUIPOS</t>
  </si>
  <si>
    <t>B1500000573</t>
  </si>
  <si>
    <t>B1500000587</t>
  </si>
  <si>
    <t>B1500000599</t>
  </si>
  <si>
    <t>B1500000610</t>
  </si>
  <si>
    <t>9225</t>
  </si>
  <si>
    <t>B150000137</t>
  </si>
  <si>
    <t>9128</t>
  </si>
  <si>
    <t>B1500023363</t>
  </si>
  <si>
    <t>00004</t>
  </si>
  <si>
    <t>B1500024027</t>
  </si>
  <si>
    <t>9253</t>
  </si>
  <si>
    <t>B1500023868</t>
  </si>
  <si>
    <t>9217</t>
  </si>
  <si>
    <t>B1500000408</t>
  </si>
  <si>
    <t>0011</t>
  </si>
  <si>
    <t>B1500000415</t>
  </si>
  <si>
    <t>0013</t>
  </si>
  <si>
    <t>E450000001533</t>
  </si>
  <si>
    <t>E450000001609</t>
  </si>
  <si>
    <t>E450000001726</t>
  </si>
  <si>
    <t>B1500030709</t>
  </si>
  <si>
    <t>9216</t>
  </si>
  <si>
    <t>E45000000072</t>
  </si>
  <si>
    <t>JEAP PAINT INDUSTRIES SRL</t>
  </si>
  <si>
    <t>MATERIAL DE PINTURA</t>
  </si>
  <si>
    <t>9257</t>
  </si>
  <si>
    <t>9240</t>
  </si>
  <si>
    <t>FUNDAS PLASTICAS</t>
  </si>
  <si>
    <t>9242</t>
  </si>
  <si>
    <t>SERV. DE CATERING</t>
  </si>
  <si>
    <t>9258</t>
  </si>
  <si>
    <t>B1500000443</t>
  </si>
  <si>
    <t>9211</t>
  </si>
  <si>
    <t>B1500000566</t>
  </si>
  <si>
    <t>S Y M DENTAL</t>
  </si>
  <si>
    <t>MATERIAL DE ODONTOLOGIA</t>
  </si>
  <si>
    <t>9203</t>
  </si>
  <si>
    <t>E450000000041</t>
  </si>
  <si>
    <t>MANTENIMIENTO DE EQUIPOS MEDICOS</t>
  </si>
  <si>
    <t>B1500000090</t>
  </si>
  <si>
    <t>9182</t>
  </si>
  <si>
    <t>E450000000039</t>
  </si>
  <si>
    <t>9239</t>
  </si>
  <si>
    <t>B1500000250</t>
  </si>
  <si>
    <t>INDUSTRIA GRAPHIC SRL</t>
  </si>
  <si>
    <t>MATERIALES IMPRESOS</t>
  </si>
  <si>
    <t>9249</t>
  </si>
  <si>
    <t>E450000000001</t>
  </si>
  <si>
    <t>E450000000007</t>
  </si>
  <si>
    <t>E450000000010</t>
  </si>
  <si>
    <t>B1500006336</t>
  </si>
  <si>
    <t>9230</t>
  </si>
  <si>
    <t>E450000000397</t>
  </si>
  <si>
    <t>E450000021034</t>
  </si>
  <si>
    <t>SERV. DE FLOTA</t>
  </si>
  <si>
    <t>9224</t>
  </si>
  <si>
    <t>GAROS FARMA SRL</t>
  </si>
  <si>
    <t>E450000000024</t>
  </si>
  <si>
    <t>E45000000397</t>
  </si>
  <si>
    <t>B1500001371</t>
  </si>
  <si>
    <t>B1500000031</t>
  </si>
  <si>
    <t>E45000001138</t>
  </si>
  <si>
    <t>E45000001363</t>
  </si>
  <si>
    <t>E45000001533</t>
  </si>
  <si>
    <t>08/12/225</t>
  </si>
  <si>
    <t>E4500000021034</t>
  </si>
  <si>
    <t>B1500000414</t>
  </si>
  <si>
    <t>E450000001861</t>
  </si>
  <si>
    <t>E450000010862</t>
  </si>
  <si>
    <t>E450000010898</t>
  </si>
  <si>
    <t>JEAP EAGLE PAINT INDUSTRIES</t>
  </si>
  <si>
    <t>E450000000027</t>
  </si>
  <si>
    <t>INDUSTRIAS GRAPHIC SRL</t>
  </si>
  <si>
    <t>B15000000250</t>
  </si>
  <si>
    <t>E45000000041</t>
  </si>
  <si>
    <t>RESTAURANTE Y COMEDOR MELINA</t>
  </si>
  <si>
    <t xml:space="preserve">AL 28   DE FEBRERO </t>
  </si>
  <si>
    <t>Reporte clasificacion de deuda por proveedor y por periodos. Al  28 DE FEBRERO  2026</t>
  </si>
  <si>
    <t>DETALLE DE DEUDAS PENDIENTE DE PAGO AL CIERRE  DEL MES DE FEBRERO  2026</t>
  </si>
  <si>
    <t>Relación de Cuentas por Pagar por  Antigüedad de Saldo al 28 de  Febrero del 2026</t>
  </si>
  <si>
    <t>VAL KAMED PHARMA SRL</t>
  </si>
  <si>
    <t>MEDICAMENTOS Y MATERIAL GASTABLE</t>
  </si>
  <si>
    <t>SERVICE CLEAN</t>
  </si>
  <si>
    <t>MANTENIMIENTO EQUIPOS DE HEMODIALISIS</t>
  </si>
  <si>
    <t>SAN MIGUEL SA</t>
  </si>
  <si>
    <t>MANTENIMIENTO DE ASCENSORES</t>
  </si>
  <si>
    <t>REYNALDO SANTANA ARQUITECTURA</t>
  </si>
  <si>
    <t>REPARACION DE PUERTAS</t>
  </si>
  <si>
    <t>PEILIPER SRL</t>
  </si>
  <si>
    <t>MATERIAL DE INFORMATICA Y MAT DE REFRIGERACION</t>
  </si>
  <si>
    <t>PERSONALIZADOS BY ANA</t>
  </si>
  <si>
    <t>SERVICIOS DE ALIMENTACION INMEDIATA</t>
  </si>
  <si>
    <t>MAJERO COMERCIAL</t>
  </si>
  <si>
    <t xml:space="preserve">SAL NORTON </t>
  </si>
  <si>
    <t xml:space="preserve">INGBIMED </t>
  </si>
  <si>
    <t>MANTENIMIENTOS DE EQUIPOS DE LABORATORIO</t>
  </si>
  <si>
    <t>CAPELLAN DENTAL</t>
  </si>
  <si>
    <t>BRAYAN E. NOVAS</t>
  </si>
  <si>
    <t>BIO WIN SRL</t>
  </si>
  <si>
    <t>CENTRO ARENERO PEREZ CUEVAS</t>
  </si>
  <si>
    <t>D 24 SERVICES DOMINICANA SRL</t>
  </si>
  <si>
    <t>DUMAS MEDICA SRL</t>
  </si>
  <si>
    <t>VAL- KAMED PHARMA SRL</t>
  </si>
  <si>
    <t>SERVICE CLEAN SRL</t>
  </si>
  <si>
    <t>SAN MIGUEL</t>
  </si>
  <si>
    <t xml:space="preserve">PEILIPER </t>
  </si>
  <si>
    <t>INGBIMED SRL</t>
  </si>
  <si>
    <t>D 24 SERVICES DOMINICANA</t>
  </si>
  <si>
    <t>CAPELLAN DENTAL SRL</t>
  </si>
  <si>
    <t>B1500000100</t>
  </si>
  <si>
    <t>B1500000103</t>
  </si>
  <si>
    <t>E4500000000273</t>
  </si>
  <si>
    <t>BIO NOVA</t>
  </si>
  <si>
    <t>RESTA</t>
  </si>
  <si>
    <t>0019</t>
  </si>
  <si>
    <t>E4500000000389</t>
  </si>
  <si>
    <t>0016</t>
  </si>
  <si>
    <t>E4500000000403</t>
  </si>
  <si>
    <t>0038</t>
  </si>
  <si>
    <t>B1500002730</t>
  </si>
  <si>
    <t>B15000000008</t>
  </si>
  <si>
    <t>RECOLECCION DE BASURA</t>
  </si>
  <si>
    <t>0024</t>
  </si>
  <si>
    <t>E450000000477</t>
  </si>
  <si>
    <t>MATERIALES DE FERRETERIA</t>
  </si>
  <si>
    <t>E450000000508</t>
  </si>
  <si>
    <t>1378</t>
  </si>
  <si>
    <t>9215</t>
  </si>
  <si>
    <t>9250</t>
  </si>
  <si>
    <t>e450000000056</t>
  </si>
  <si>
    <t>0029</t>
  </si>
  <si>
    <t>E450000000086</t>
  </si>
  <si>
    <t>E450000000016</t>
  </si>
  <si>
    <t>E450000000020</t>
  </si>
  <si>
    <t>FUNDAS</t>
  </si>
  <si>
    <t>b1500000104</t>
  </si>
  <si>
    <t>B1500000015</t>
  </si>
  <si>
    <t>B1500000017</t>
  </si>
  <si>
    <t>B1500000016</t>
  </si>
  <si>
    <t>UTILES MEDICOS QX</t>
  </si>
  <si>
    <t>0033</t>
  </si>
  <si>
    <t>49</t>
  </si>
  <si>
    <t>E450000000038</t>
  </si>
  <si>
    <t>55</t>
  </si>
  <si>
    <t>66</t>
  </si>
  <si>
    <t>E450000000058</t>
  </si>
  <si>
    <t>69</t>
  </si>
  <si>
    <t>E450000000059</t>
  </si>
  <si>
    <t>0035</t>
  </si>
  <si>
    <t>B1500000925</t>
  </si>
  <si>
    <t>B1500000644</t>
  </si>
  <si>
    <t>B1500000650</t>
  </si>
  <si>
    <t>B1500000651</t>
  </si>
  <si>
    <t>B1500000700</t>
  </si>
  <si>
    <t>GRUPO BUFALO COMERCIAL YOL</t>
  </si>
  <si>
    <t>0058</t>
  </si>
  <si>
    <t>B1500000418</t>
  </si>
  <si>
    <t>0054</t>
  </si>
  <si>
    <t>B1500000419</t>
  </si>
  <si>
    <t>E4500000001862</t>
  </si>
  <si>
    <t>E4500000001898</t>
  </si>
  <si>
    <t>E450000002033</t>
  </si>
  <si>
    <t>E450000002196</t>
  </si>
  <si>
    <t>E450000002293</t>
  </si>
  <si>
    <t>PRENDAS DE VESTIR</t>
  </si>
  <si>
    <t>0022</t>
  </si>
  <si>
    <t>B1500003772</t>
  </si>
  <si>
    <t>INGBIMED</t>
  </si>
  <si>
    <t>MANTENIMIENTO DE EQUIPO</t>
  </si>
  <si>
    <t>B15000000252</t>
  </si>
  <si>
    <t xml:space="preserve">MAJERO </t>
  </si>
  <si>
    <t>SAL DE HEMODIALISIS</t>
  </si>
  <si>
    <t>B1500004408</t>
  </si>
  <si>
    <t>B1500004416</t>
  </si>
  <si>
    <t>B1500004421</t>
  </si>
  <si>
    <t>B1500004424</t>
  </si>
  <si>
    <t>34</t>
  </si>
  <si>
    <t>E4500000000001</t>
  </si>
  <si>
    <t>PEILIPER</t>
  </si>
  <si>
    <t>EQUIPO DE INFORMATICA</t>
  </si>
  <si>
    <t>68</t>
  </si>
  <si>
    <t>E450000000003</t>
  </si>
  <si>
    <t>MATERIAL DE REFRIGERACION</t>
  </si>
  <si>
    <t>65</t>
  </si>
  <si>
    <t>B1500000279</t>
  </si>
  <si>
    <t>ALMUERZO</t>
  </si>
  <si>
    <t>23</t>
  </si>
  <si>
    <t>REYNALDO SANTANA ARQ,</t>
  </si>
  <si>
    <t>PUERTA</t>
  </si>
  <si>
    <t>22</t>
  </si>
  <si>
    <t>E450000000819</t>
  </si>
  <si>
    <t>SAN MIGUEL Y CIA SRL</t>
  </si>
  <si>
    <t>0020</t>
  </si>
  <si>
    <t>E450000000014</t>
  </si>
  <si>
    <t>SERVIAM SRL</t>
  </si>
  <si>
    <t>0044</t>
  </si>
  <si>
    <t>MANTENIMIENTO DE AGUAS RESIDUALES</t>
  </si>
  <si>
    <t>0017</t>
  </si>
  <si>
    <t>E450000000181</t>
  </si>
  <si>
    <t>ZAFACONES</t>
  </si>
  <si>
    <t>0014</t>
  </si>
  <si>
    <t>E450000000182</t>
  </si>
  <si>
    <t>67</t>
  </si>
  <si>
    <t>E450000000224</t>
  </si>
  <si>
    <t>UTILES MEDICOS QUIRURGICOS</t>
  </si>
  <si>
    <t>9169</t>
  </si>
  <si>
    <t>B1500002661</t>
  </si>
  <si>
    <t>B1500000008</t>
  </si>
  <si>
    <t xml:space="preserve">                      </t>
  </si>
  <si>
    <t>B1500000104</t>
  </si>
  <si>
    <t>REYNALDO SANTANA ARQITECTURA</t>
  </si>
  <si>
    <t>SAN MGUEL Y CIA SRL</t>
  </si>
  <si>
    <t>E4500000000014</t>
  </si>
  <si>
    <t>E45000000477</t>
  </si>
  <si>
    <t>E45000000508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</si>
</sst>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Latha"/>
    </font>
    <font>
      <sz val="9"/>
      <color theme="1"/>
      <name val="Arial"/>
      <family val="2"/>
    </font>
    <font>
      <b/>
      <sz val="10"/>
      <color theme="1"/>
      <name val="Latha"/>
      <family val="2"/>
    </font>
    <font>
      <b/>
      <sz val="10"/>
      <color theme="1"/>
      <name val="Calibri"/>
      <scheme val="minor"/>
    </font>
    <font>
      <sz val="10"/>
      <color theme="1"/>
      <name val="Lath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0" fontId="8" fillId="0" borderId="0"/>
    <xf numFmtId="0" fontId="5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0" fillId="0" borderId="4" xfId="0" applyBorder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5" fillId="0" borderId="0" xfId="5"/>
    <xf numFmtId="0" fontId="13" fillId="0" borderId="10" xfId="5" applyFont="1" applyBorder="1" applyAlignment="1">
      <alignment horizontal="center"/>
    </xf>
    <xf numFmtId="4" fontId="13" fillId="0" borderId="10" xfId="5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4" xfId="0" applyFont="1" applyBorder="1"/>
    <xf numFmtId="0" fontId="10" fillId="0" borderId="0" xfId="0" applyFont="1"/>
    <xf numFmtId="4" fontId="13" fillId="0" borderId="8" xfId="5" applyNumberFormat="1" applyFont="1" applyBorder="1" applyAlignment="1">
      <alignment horizontal="right"/>
    </xf>
    <xf numFmtId="164" fontId="18" fillId="2" borderId="1" xfId="0" applyNumberFormat="1" applyFont="1" applyFill="1" applyBorder="1"/>
    <xf numFmtId="164" fontId="18" fillId="2" borderId="1" xfId="1" applyFont="1" applyFill="1" applyBorder="1" applyAlignment="1">
      <alignment horizontal="right"/>
    </xf>
    <xf numFmtId="43" fontId="0" fillId="0" borderId="0" xfId="0" applyNumberFormat="1"/>
    <xf numFmtId="0" fontId="19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14" fontId="9" fillId="0" borderId="15" xfId="0" applyNumberFormat="1" applyFont="1" applyBorder="1" applyAlignment="1">
      <alignment horizontal="center" wrapText="1"/>
    </xf>
    <xf numFmtId="14" fontId="9" fillId="0" borderId="12" xfId="0" applyNumberFormat="1" applyFont="1" applyBorder="1" applyAlignment="1">
      <alignment horizontal="center" wrapText="1"/>
    </xf>
    <xf numFmtId="14" fontId="9" fillId="0" borderId="12" xfId="0" applyNumberFormat="1" applyFont="1" applyBorder="1" applyAlignment="1">
      <alignment horizontal="left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/>
    </xf>
    <xf numFmtId="4" fontId="11" fillId="4" borderId="13" xfId="5" applyNumberFormat="1" applyFont="1" applyFill="1" applyBorder="1"/>
    <xf numFmtId="4" fontId="14" fillId="4" borderId="11" xfId="5" applyNumberFormat="1" applyFont="1" applyFill="1" applyBorder="1" applyAlignment="1">
      <alignment horizontal="right"/>
    </xf>
    <xf numFmtId="4" fontId="13" fillId="0" borderId="1" xfId="5" applyNumberFormat="1" applyFont="1" applyBorder="1" applyAlignment="1">
      <alignment horizontal="right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0" fillId="5" borderId="0" xfId="0" applyFill="1"/>
    <xf numFmtId="14" fontId="0" fillId="0" borderId="15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4" fontId="5" fillId="0" borderId="0" xfId="5" applyNumberForma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1" fillId="0" borderId="1" xfId="0" applyFont="1" applyBorder="1" applyAlignment="1">
      <alignment horizontal="left" wrapText="1"/>
    </xf>
    <xf numFmtId="14" fontId="21" fillId="0" borderId="1" xfId="0" applyNumberFormat="1" applyFont="1" applyBorder="1" applyAlignment="1">
      <alignment horizontal="left" wrapText="1"/>
    </xf>
    <xf numFmtId="4" fontId="22" fillId="0" borderId="1" xfId="0" applyNumberFormat="1" applyFont="1" applyBorder="1"/>
    <xf numFmtId="0" fontId="21" fillId="0" borderId="1" xfId="0" applyFont="1" applyBorder="1" applyAlignment="1">
      <alignment wrapText="1"/>
    </xf>
    <xf numFmtId="4" fontId="21" fillId="0" borderId="1" xfId="0" applyNumberFormat="1" applyFont="1" applyBorder="1" applyAlignment="1">
      <alignment horizontal="left" wrapText="1"/>
    </xf>
    <xf numFmtId="0" fontId="21" fillId="0" borderId="1" xfId="0" applyFont="1" applyBorder="1"/>
    <xf numFmtId="14" fontId="21" fillId="0" borderId="1" xfId="0" applyNumberFormat="1" applyFont="1" applyBorder="1" applyAlignment="1">
      <alignment horizontal="left"/>
    </xf>
    <xf numFmtId="4" fontId="24" fillId="0" borderId="12" xfId="0" applyNumberFormat="1" applyFont="1" applyBorder="1"/>
    <xf numFmtId="4" fontId="24" fillId="0" borderId="0" xfId="0" applyNumberFormat="1" applyFont="1"/>
    <xf numFmtId="4" fontId="2" fillId="0" borderId="1" xfId="0" applyNumberFormat="1" applyFont="1" applyBorder="1"/>
    <xf numFmtId="4" fontId="24" fillId="0" borderId="1" xfId="0" applyNumberFormat="1" applyFont="1" applyBorder="1"/>
    <xf numFmtId="0" fontId="2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1" xfId="0" applyFont="1" applyBorder="1" applyAlignment="1">
      <alignment wrapText="1"/>
    </xf>
    <xf numFmtId="14" fontId="23" fillId="0" borderId="1" xfId="0" applyNumberFormat="1" applyFont="1" applyBorder="1" applyAlignment="1">
      <alignment horizontal="lef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23" fillId="0" borderId="1" xfId="0" applyFont="1" applyBorder="1"/>
    <xf numFmtId="14" fontId="23" fillId="0" borderId="1" xfId="0" applyNumberFormat="1" applyFont="1" applyBorder="1" applyAlignment="1">
      <alignment horizontal="left"/>
    </xf>
    <xf numFmtId="4" fontId="23" fillId="0" borderId="1" xfId="0" applyNumberFormat="1" applyFont="1" applyBorder="1" applyAlignment="1">
      <alignment horizontal="left" wrapText="1"/>
    </xf>
    <xf numFmtId="4" fontId="26" fillId="0" borderId="1" xfId="0" applyNumberFormat="1" applyFont="1" applyBorder="1"/>
    <xf numFmtId="0" fontId="23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1" fillId="4" borderId="1" xfId="5" applyFont="1" applyFill="1" applyBorder="1" applyAlignment="1">
      <alignment horizontal="center"/>
    </xf>
    <xf numFmtId="0" fontId="12" fillId="4" borderId="1" xfId="5" applyFont="1" applyFill="1" applyBorder="1" applyAlignment="1">
      <alignment horizontal="center"/>
    </xf>
    <xf numFmtId="4" fontId="13" fillId="0" borderId="9" xfId="5" applyNumberFormat="1" applyFont="1" applyBorder="1" applyAlignment="1">
      <alignment horizontal="right"/>
    </xf>
    <xf numFmtId="4" fontId="13" fillId="0" borderId="20" xfId="5" applyNumberFormat="1" applyFont="1" applyBorder="1" applyAlignment="1">
      <alignment horizontal="right"/>
    </xf>
    <xf numFmtId="4" fontId="13" fillId="0" borderId="3" xfId="5" applyNumberFormat="1" applyFont="1" applyBorder="1" applyAlignment="1">
      <alignment horizontal="right"/>
    </xf>
    <xf numFmtId="4" fontId="11" fillId="0" borderId="11" xfId="5" applyNumberFormat="1" applyFont="1" applyBorder="1" applyAlignment="1">
      <alignment horizontal="right"/>
    </xf>
    <xf numFmtId="4" fontId="11" fillId="4" borderId="1" xfId="5" applyNumberFormat="1" applyFont="1" applyFill="1" applyBorder="1"/>
    <xf numFmtId="0" fontId="9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14" fontId="0" fillId="0" borderId="13" xfId="0" applyNumberFormat="1" applyBorder="1" applyAlignment="1">
      <alignment horizontal="left" wrapText="1"/>
    </xf>
    <xf numFmtId="14" fontId="0" fillId="0" borderId="12" xfId="0" applyNumberFormat="1" applyBorder="1" applyAlignment="1">
      <alignment horizontal="center" wrapText="1"/>
    </xf>
    <xf numFmtId="14" fontId="0" fillId="0" borderId="14" xfId="0" applyNumberFormat="1" applyBorder="1" applyAlignment="1">
      <alignment horizontal="left" wrapText="1"/>
    </xf>
    <xf numFmtId="0" fontId="0" fillId="0" borderId="1" xfId="0" applyBorder="1" applyAlignment="1">
      <alignment wrapText="1"/>
    </xf>
    <xf numFmtId="0" fontId="9" fillId="0" borderId="3" xfId="0" applyFont="1" applyBorder="1" applyAlignment="1">
      <alignment horizontal="left" wrapText="1"/>
    </xf>
    <xf numFmtId="14" fontId="0" fillId="0" borderId="3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center" wrapText="1"/>
    </xf>
    <xf numFmtId="165" fontId="9" fillId="0" borderId="3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0" fillId="0" borderId="3" xfId="0" applyBorder="1" applyAlignment="1">
      <alignment horizontal="left" wrapText="1"/>
    </xf>
    <xf numFmtId="0" fontId="20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left" wrapText="1"/>
    </xf>
    <xf numFmtId="49" fontId="9" fillId="0" borderId="13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left" wrapText="1"/>
    </xf>
    <xf numFmtId="0" fontId="9" fillId="0" borderId="19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165" fontId="0" fillId="0" borderId="14" xfId="0" applyNumberFormat="1" applyBorder="1" applyAlignment="1">
      <alignment horizontal="left" wrapText="1"/>
    </xf>
    <xf numFmtId="165" fontId="9" fillId="0" borderId="14" xfId="0" applyNumberFormat="1" applyFont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4" fontId="9" fillId="0" borderId="3" xfId="0" applyNumberFormat="1" applyFon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0" fontId="9" fillId="0" borderId="12" xfId="0" applyFont="1" applyBorder="1" applyAlignment="1">
      <alignment horizontal="left" wrapText="1"/>
    </xf>
    <xf numFmtId="49" fontId="9" fillId="0" borderId="1" xfId="0" applyNumberFormat="1" applyFont="1" applyBorder="1" applyAlignment="1">
      <alignment wrapText="1"/>
    </xf>
    <xf numFmtId="0" fontId="0" fillId="0" borderId="12" xfId="0" applyBorder="1"/>
    <xf numFmtId="0" fontId="0" fillId="0" borderId="3" xfId="0" applyBorder="1" applyAlignment="1">
      <alignment horizontal="left"/>
    </xf>
    <xf numFmtId="164" fontId="0" fillId="0" borderId="0" xfId="0" applyNumberFormat="1"/>
    <xf numFmtId="164" fontId="4" fillId="0" borderId="1" xfId="1" applyFont="1" applyFill="1" applyBorder="1" applyAlignment="1">
      <alignment horizontal="center"/>
    </xf>
    <xf numFmtId="4" fontId="13" fillId="0" borderId="0" xfId="5" applyNumberFormat="1" applyFont="1" applyAlignment="1">
      <alignment horizontal="right"/>
    </xf>
    <xf numFmtId="4" fontId="13" fillId="0" borderId="6" xfId="5" applyNumberFormat="1" applyFont="1" applyBorder="1" applyAlignment="1">
      <alignment horizontal="right"/>
    </xf>
    <xf numFmtId="14" fontId="0" fillId="0" borderId="14" xfId="0" applyNumberFormat="1" applyBorder="1" applyAlignment="1">
      <alignment wrapText="1"/>
    </xf>
    <xf numFmtId="165" fontId="9" fillId="0" borderId="3" xfId="0" applyNumberFormat="1" applyFont="1" applyBorder="1" applyAlignment="1">
      <alignment wrapText="1"/>
    </xf>
    <xf numFmtId="165" fontId="20" fillId="0" borderId="3" xfId="0" applyNumberFormat="1" applyFont="1" applyBorder="1" applyAlignment="1">
      <alignment wrapText="1"/>
    </xf>
    <xf numFmtId="49" fontId="9" fillId="6" borderId="1" xfId="0" applyNumberFormat="1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left" wrapText="1"/>
    </xf>
    <xf numFmtId="0" fontId="0" fillId="6" borderId="1" xfId="0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20" fillId="0" borderId="3" xfId="0" applyFont="1" applyBorder="1" applyAlignment="1">
      <alignment horizontal="left" wrapText="1"/>
    </xf>
    <xf numFmtId="0" fontId="9" fillId="6" borderId="1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left" wrapText="1"/>
    </xf>
    <xf numFmtId="166" fontId="9" fillId="0" borderId="1" xfId="7" applyNumberFormat="1" applyFont="1" applyFill="1" applyBorder="1" applyAlignment="1">
      <alignment horizontal="center" wrapText="1"/>
    </xf>
    <xf numFmtId="49" fontId="9" fillId="6" borderId="13" xfId="0" applyNumberFormat="1" applyFont="1" applyFill="1" applyBorder="1" applyAlignment="1">
      <alignment horizontal="center" wrapText="1"/>
    </xf>
    <xf numFmtId="0" fontId="9" fillId="6" borderId="13" xfId="0" applyFont="1" applyFill="1" applyBorder="1" applyAlignment="1">
      <alignment horizontal="left" wrapText="1"/>
    </xf>
    <xf numFmtId="0" fontId="20" fillId="0" borderId="3" xfId="0" applyFont="1" applyBorder="1" applyAlignment="1">
      <alignment horizontal="left" vertical="center" wrapText="1"/>
    </xf>
    <xf numFmtId="14" fontId="0" fillId="0" borderId="12" xfId="0" applyNumberFormat="1" applyBorder="1" applyAlignment="1">
      <alignment wrapText="1"/>
    </xf>
    <xf numFmtId="14" fontId="0" fillId="0" borderId="15" xfId="0" applyNumberForma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14" fontId="9" fillId="0" borderId="15" xfId="0" applyNumberFormat="1" applyFont="1" applyBorder="1" applyAlignment="1">
      <alignment wrapText="1"/>
    </xf>
    <xf numFmtId="14" fontId="9" fillId="6" borderId="15" xfId="0" applyNumberFormat="1" applyFont="1" applyFill="1" applyBorder="1" applyAlignment="1">
      <alignment wrapText="1"/>
    </xf>
    <xf numFmtId="14" fontId="9" fillId="0" borderId="12" xfId="0" applyNumberFormat="1" applyFont="1" applyBorder="1" applyAlignment="1">
      <alignment wrapText="1"/>
    </xf>
    <xf numFmtId="14" fontId="0" fillId="6" borderId="12" xfId="0" applyNumberFormat="1" applyFill="1" applyBorder="1" applyAlignment="1">
      <alignment wrapText="1"/>
    </xf>
    <xf numFmtId="14" fontId="0" fillId="0" borderId="15" xfId="0" applyNumberFormat="1" applyBorder="1"/>
    <xf numFmtId="14" fontId="9" fillId="0" borderId="16" xfId="0" applyNumberFormat="1" applyFont="1" applyBorder="1" applyAlignment="1">
      <alignment wrapText="1"/>
    </xf>
    <xf numFmtId="14" fontId="9" fillId="6" borderId="16" xfId="0" applyNumberFormat="1" applyFont="1" applyFill="1" applyBorder="1" applyAlignment="1">
      <alignment wrapText="1"/>
    </xf>
    <xf numFmtId="4" fontId="9" fillId="0" borderId="1" xfId="0" applyNumberFormat="1" applyFont="1" applyBorder="1" applyAlignment="1">
      <alignment horizontal="right" wrapText="1"/>
    </xf>
    <xf numFmtId="4" fontId="9" fillId="0" borderId="14" xfId="0" applyNumberFormat="1" applyFont="1" applyBorder="1" applyAlignment="1">
      <alignment horizontal="right" wrapText="1"/>
    </xf>
    <xf numFmtId="4" fontId="9" fillId="0" borderId="3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0" fillId="0" borderId="3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 wrapText="1"/>
    </xf>
    <xf numFmtId="14" fontId="9" fillId="0" borderId="1" xfId="0" applyNumberFormat="1" applyFont="1" applyBorder="1" applyAlignment="1">
      <alignment horizontal="center" wrapText="1"/>
    </xf>
    <xf numFmtId="14" fontId="0" fillId="6" borderId="12" xfId="0" applyNumberFormat="1" applyFill="1" applyBorder="1" applyAlignment="1">
      <alignment horizontal="center" wrapText="1"/>
    </xf>
    <xf numFmtId="14" fontId="9" fillId="6" borderId="16" xfId="0" applyNumberFormat="1" applyFont="1" applyFill="1" applyBorder="1" applyAlignment="1">
      <alignment horizontal="center" wrapText="1"/>
    </xf>
    <xf numFmtId="14" fontId="9" fillId="6" borderId="21" xfId="0" applyNumberFormat="1" applyFont="1" applyFill="1" applyBorder="1" applyAlignment="1">
      <alignment horizontal="center" wrapText="1"/>
    </xf>
    <xf numFmtId="4" fontId="0" fillId="0" borderId="3" xfId="0" applyNumberFormat="1" applyBorder="1" applyAlignment="1">
      <alignment horizontal="left" wrapText="1"/>
    </xf>
    <xf numFmtId="4" fontId="26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4" fontId="2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1" fillId="4" borderId="9" xfId="5" applyFont="1" applyFill="1" applyBorder="1" applyAlignment="1">
      <alignment horizontal="center"/>
    </xf>
    <xf numFmtId="0" fontId="11" fillId="4" borderId="18" xfId="5" applyFont="1" applyFill="1" applyBorder="1" applyAlignment="1">
      <alignment horizontal="center"/>
    </xf>
    <xf numFmtId="0" fontId="15" fillId="0" borderId="0" xfId="5" applyFont="1" applyAlignment="1">
      <alignment horizontal="center"/>
    </xf>
    <xf numFmtId="0" fontId="11" fillId="0" borderId="5" xfId="5" applyFont="1" applyBorder="1" applyAlignment="1">
      <alignment horizontal="center"/>
    </xf>
    <xf numFmtId="0" fontId="11" fillId="0" borderId="0" xfId="5" applyFont="1" applyAlignment="1">
      <alignment horizontal="center"/>
    </xf>
    <xf numFmtId="0" fontId="11" fillId="4" borderId="6" xfId="5" applyFont="1" applyFill="1" applyBorder="1" applyAlignment="1">
      <alignment horizontal="center"/>
    </xf>
    <xf numFmtId="0" fontId="11" fillId="4" borderId="8" xfId="5" applyFont="1" applyFill="1" applyBorder="1" applyAlignment="1">
      <alignment horizontal="center"/>
    </xf>
    <xf numFmtId="0" fontId="11" fillId="4" borderId="7" xfId="5" applyFont="1" applyFill="1" applyBorder="1" applyAlignment="1">
      <alignment horizontal="center"/>
    </xf>
    <xf numFmtId="0" fontId="11" fillId="4" borderId="1" xfId="5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8">
    <cellStyle name="Millares" xfId="7" builtinId="3"/>
    <cellStyle name="Millares 2 2" xfId="1" xr:uid="{F5611EDC-35EE-4BC3-AA7A-5E7D7304DEDD}"/>
    <cellStyle name="Moneda 2" xfId="3" xr:uid="{71F846BE-57F3-4704-8EB3-04DD73EC3FBC}"/>
    <cellStyle name="Normal" xfId="0" builtinId="0"/>
    <cellStyle name="Normal 2" xfId="2" xr:uid="{CE1EC6E5-61D4-41E9-894A-B0053791133F}"/>
    <cellStyle name="Normal 2 2" xfId="4" xr:uid="{3AEB824E-1588-4DFE-B554-45C854A50895}"/>
    <cellStyle name="Normal 3" xfId="5" xr:uid="{FB49D5CD-7CBC-45D8-84DC-CB8FB1BF52B1}"/>
    <cellStyle name="Porcentaje 2" xfId="6" xr:uid="{4852DC75-1870-47DA-AA39-452B8B4FC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9525</xdr:rowOff>
    </xdr:from>
    <xdr:to>
      <xdr:col>3</xdr:col>
      <xdr:colOff>863099</xdr:colOff>
      <xdr:row>1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B2670-FB80-40E3-816F-E452DEC05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9525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2C4A-09DE-44FD-8304-326F7A395DB7}">
  <dimension ref="A1:K90"/>
  <sheetViews>
    <sheetView topLeftCell="A59" zoomScaleNormal="100" workbookViewId="0">
      <selection activeCell="B8" sqref="B8"/>
    </sheetView>
  </sheetViews>
  <sheetFormatPr baseColWidth="10" defaultRowHeight="15" x14ac:dyDescent="0.25"/>
  <cols>
    <col min="1" max="1" width="3.28515625" customWidth="1"/>
    <col min="2" max="2" width="22.5703125" customWidth="1"/>
    <col min="3" max="3" width="28.28515625" customWidth="1"/>
    <col min="4" max="4" width="22" customWidth="1"/>
    <col min="5" max="5" width="18.42578125" customWidth="1"/>
    <col min="6" max="7" width="17.140625" customWidth="1"/>
    <col min="8" max="8" width="18.5703125" customWidth="1"/>
    <col min="11" max="11" width="14.5703125" bestFit="1" customWidth="1"/>
  </cols>
  <sheetData>
    <row r="1" spans="1:8" ht="21" x14ac:dyDescent="0.35">
      <c r="A1" s="8" t="s">
        <v>11</v>
      </c>
      <c r="B1" s="8"/>
      <c r="C1" s="8"/>
      <c r="D1" s="8"/>
      <c r="E1" s="8"/>
      <c r="F1" s="8"/>
      <c r="G1" s="8"/>
      <c r="H1" s="8"/>
    </row>
    <row r="2" spans="1:8" ht="15.75" x14ac:dyDescent="0.25">
      <c r="A2" s="7" t="s">
        <v>10</v>
      </c>
      <c r="B2" s="7"/>
      <c r="C2" s="7"/>
      <c r="D2" s="7"/>
      <c r="E2" s="7"/>
      <c r="F2" s="7"/>
      <c r="G2" s="7"/>
      <c r="H2" s="7"/>
    </row>
    <row r="3" spans="1:8" ht="15.75" x14ac:dyDescent="0.25">
      <c r="A3" s="9" t="s">
        <v>520</v>
      </c>
      <c r="B3" s="6"/>
      <c r="C3" s="6"/>
      <c r="D3" s="6"/>
      <c r="E3" s="6"/>
      <c r="F3" s="6"/>
      <c r="G3" s="6"/>
      <c r="H3" s="6"/>
    </row>
    <row r="4" spans="1:8" x14ac:dyDescent="0.25">
      <c r="A4" s="158" t="s">
        <v>599</v>
      </c>
      <c r="B4" s="158"/>
      <c r="C4" s="158"/>
      <c r="D4" s="158"/>
      <c r="E4" s="158"/>
      <c r="F4" s="158"/>
      <c r="G4" s="158"/>
      <c r="H4" s="158"/>
    </row>
    <row r="5" spans="1:8" x14ac:dyDescent="0.25">
      <c r="A5" s="159" t="s">
        <v>43</v>
      </c>
      <c r="B5" s="159"/>
      <c r="C5" s="159"/>
      <c r="D5" s="159"/>
      <c r="E5" s="159"/>
      <c r="F5" s="159"/>
      <c r="G5" s="159"/>
      <c r="H5" s="159"/>
    </row>
    <row r="6" spans="1:8" ht="27" customHeight="1" x14ac:dyDescent="0.25">
      <c r="B6" s="5"/>
    </row>
    <row r="7" spans="1:8" ht="30" x14ac:dyDescent="0.25">
      <c r="A7" s="4" t="s">
        <v>9</v>
      </c>
      <c r="B7" s="4" t="s">
        <v>8</v>
      </c>
      <c r="C7" s="4" t="s">
        <v>7</v>
      </c>
      <c r="D7" s="4" t="s">
        <v>6</v>
      </c>
      <c r="E7" s="4" t="s">
        <v>5</v>
      </c>
      <c r="F7" s="4" t="s">
        <v>14</v>
      </c>
      <c r="G7" s="4" t="s">
        <v>486</v>
      </c>
      <c r="H7" s="4" t="s">
        <v>12</v>
      </c>
    </row>
    <row r="8" spans="1:8" x14ac:dyDescent="0.25">
      <c r="A8" s="3">
        <v>1</v>
      </c>
      <c r="B8" s="32" t="s">
        <v>44</v>
      </c>
      <c r="C8" s="36" t="s">
        <v>45</v>
      </c>
      <c r="D8" s="33" t="s">
        <v>46</v>
      </c>
      <c r="E8" s="115"/>
      <c r="F8" s="115">
        <f>110094+110094+106318</f>
        <v>326506</v>
      </c>
      <c r="G8" s="115">
        <v>382320</v>
      </c>
      <c r="H8" s="115">
        <f>+G8+F8+E8</f>
        <v>708826</v>
      </c>
    </row>
    <row r="9" spans="1:8" x14ac:dyDescent="0.25">
      <c r="A9" s="3">
        <f>+A8+1</f>
        <v>2</v>
      </c>
      <c r="B9" s="32" t="s">
        <v>484</v>
      </c>
      <c r="C9" s="36" t="s">
        <v>485</v>
      </c>
      <c r="D9" s="33" t="s">
        <v>51</v>
      </c>
      <c r="E9" s="115">
        <v>0</v>
      </c>
      <c r="F9" s="115">
        <v>0</v>
      </c>
      <c r="G9" s="115">
        <v>338477.86</v>
      </c>
      <c r="H9" s="115">
        <f t="shared" ref="H9:H77" si="0">+G9+F9+E9</f>
        <v>338477.86</v>
      </c>
    </row>
    <row r="10" spans="1:8" x14ac:dyDescent="0.25">
      <c r="A10" s="3">
        <f t="shared" ref="A10:A16" si="1">+A9+1</f>
        <v>3</v>
      </c>
      <c r="B10" s="34" t="s">
        <v>47</v>
      </c>
      <c r="C10" s="36" t="s">
        <v>48</v>
      </c>
      <c r="D10" s="33" t="s">
        <v>46</v>
      </c>
      <c r="E10" s="115">
        <v>99857.5</v>
      </c>
      <c r="F10" s="115"/>
      <c r="G10" s="115"/>
      <c r="H10" s="115">
        <f t="shared" si="0"/>
        <v>99857.5</v>
      </c>
    </row>
    <row r="11" spans="1:8" ht="24.75" x14ac:dyDescent="0.25">
      <c r="A11" s="3">
        <f t="shared" si="1"/>
        <v>4</v>
      </c>
      <c r="B11" s="35" t="s">
        <v>49</v>
      </c>
      <c r="C11" s="36" t="s">
        <v>50</v>
      </c>
      <c r="D11" s="33" t="s">
        <v>51</v>
      </c>
      <c r="E11" s="115">
        <v>140000</v>
      </c>
      <c r="F11" s="115"/>
      <c r="G11" s="115"/>
      <c r="H11" s="115">
        <f t="shared" si="0"/>
        <v>140000</v>
      </c>
    </row>
    <row r="12" spans="1:8" ht="24.75" x14ac:dyDescent="0.25">
      <c r="A12" s="3">
        <f t="shared" si="1"/>
        <v>5</v>
      </c>
      <c r="B12" s="35" t="s">
        <v>52</v>
      </c>
      <c r="C12" s="36" t="s">
        <v>53</v>
      </c>
      <c r="D12" s="33" t="s">
        <v>46</v>
      </c>
      <c r="E12" s="115"/>
      <c r="F12" s="115">
        <v>2567315.2999999998</v>
      </c>
      <c r="G12" s="115"/>
      <c r="H12" s="115">
        <f t="shared" si="0"/>
        <v>2567315.2999999998</v>
      </c>
    </row>
    <row r="13" spans="1:8" ht="24.75" x14ac:dyDescent="0.25">
      <c r="A13" s="3">
        <f t="shared" si="1"/>
        <v>6</v>
      </c>
      <c r="B13" s="35" t="s">
        <v>54</v>
      </c>
      <c r="C13" s="36" t="s">
        <v>55</v>
      </c>
      <c r="D13" s="33" t="s">
        <v>46</v>
      </c>
      <c r="E13" s="115"/>
      <c r="F13" s="115">
        <v>255706</v>
      </c>
      <c r="G13" s="115"/>
      <c r="H13" s="115">
        <f t="shared" si="0"/>
        <v>255706</v>
      </c>
    </row>
    <row r="14" spans="1:8" x14ac:dyDescent="0.25">
      <c r="A14" s="3">
        <f t="shared" si="1"/>
        <v>7</v>
      </c>
      <c r="B14" s="35" t="s">
        <v>432</v>
      </c>
      <c r="C14" s="36" t="s">
        <v>69</v>
      </c>
      <c r="D14" s="33" t="s">
        <v>46</v>
      </c>
      <c r="E14" s="115">
        <v>153612.4</v>
      </c>
      <c r="F14" s="115"/>
      <c r="G14" s="115"/>
      <c r="H14" s="115">
        <f t="shared" si="0"/>
        <v>153612.4</v>
      </c>
    </row>
    <row r="15" spans="1:8" x14ac:dyDescent="0.25">
      <c r="A15" s="3">
        <f t="shared" si="1"/>
        <v>8</v>
      </c>
      <c r="B15" s="37" t="s">
        <v>56</v>
      </c>
      <c r="C15" s="36" t="s">
        <v>48</v>
      </c>
      <c r="D15" s="33" t="s">
        <v>51</v>
      </c>
      <c r="E15" s="115">
        <v>165200</v>
      </c>
      <c r="F15" s="115"/>
      <c r="G15" s="115"/>
      <c r="H15" s="115">
        <f t="shared" si="0"/>
        <v>165200</v>
      </c>
    </row>
    <row r="16" spans="1:8" x14ac:dyDescent="0.25">
      <c r="A16" s="3">
        <f t="shared" si="1"/>
        <v>9</v>
      </c>
      <c r="B16" s="37" t="s">
        <v>57</v>
      </c>
      <c r="C16" s="36" t="s">
        <v>58</v>
      </c>
      <c r="D16" s="33" t="s">
        <v>51</v>
      </c>
      <c r="E16" s="115"/>
      <c r="F16" s="115">
        <v>183662.56</v>
      </c>
      <c r="G16" s="115">
        <v>1056834.3400000001</v>
      </c>
      <c r="H16" s="115">
        <f t="shared" si="0"/>
        <v>1240496.9000000001</v>
      </c>
    </row>
    <row r="17" spans="1:8" x14ac:dyDescent="0.25">
      <c r="A17" s="3">
        <f>+A16+1</f>
        <v>10</v>
      </c>
      <c r="B17" s="37" t="s">
        <v>621</v>
      </c>
      <c r="C17" s="36" t="s">
        <v>58</v>
      </c>
      <c r="D17" s="33" t="s">
        <v>46</v>
      </c>
      <c r="E17" s="115"/>
      <c r="F17" s="115"/>
      <c r="G17" s="115">
        <v>2660</v>
      </c>
      <c r="H17" s="115">
        <f t="shared" si="0"/>
        <v>2660</v>
      </c>
    </row>
    <row r="18" spans="1:8" x14ac:dyDescent="0.25">
      <c r="A18" s="3">
        <f t="shared" ref="A18:A81" si="2">+A17+1</f>
        <v>11</v>
      </c>
      <c r="B18" s="35" t="s">
        <v>59</v>
      </c>
      <c r="C18" s="36" t="s">
        <v>60</v>
      </c>
      <c r="D18" s="33" t="s">
        <v>51</v>
      </c>
      <c r="E18" s="115"/>
      <c r="F18" s="115">
        <v>271937.5</v>
      </c>
      <c r="G18" s="115"/>
      <c r="H18" s="115">
        <f t="shared" si="0"/>
        <v>271937.5</v>
      </c>
    </row>
    <row r="19" spans="1:8" x14ac:dyDescent="0.25">
      <c r="A19" s="3">
        <f t="shared" si="2"/>
        <v>12</v>
      </c>
      <c r="B19" s="35" t="s">
        <v>620</v>
      </c>
      <c r="C19" s="36" t="s">
        <v>50</v>
      </c>
      <c r="D19" s="33" t="s">
        <v>46</v>
      </c>
      <c r="E19" s="115"/>
      <c r="F19" s="115"/>
      <c r="G19" s="115">
        <v>2230200</v>
      </c>
      <c r="H19" s="115">
        <f t="shared" si="0"/>
        <v>2230200</v>
      </c>
    </row>
    <row r="20" spans="1:8" x14ac:dyDescent="0.25">
      <c r="A20" s="3">
        <f t="shared" si="2"/>
        <v>13</v>
      </c>
      <c r="B20" s="35" t="s">
        <v>619</v>
      </c>
      <c r="C20" s="36" t="s">
        <v>503</v>
      </c>
      <c r="D20" s="33" t="s">
        <v>46</v>
      </c>
      <c r="E20" s="115"/>
      <c r="F20" s="115">
        <v>151895.51</v>
      </c>
      <c r="G20" s="115"/>
      <c r="H20" s="115">
        <f t="shared" si="0"/>
        <v>151895.51</v>
      </c>
    </row>
    <row r="21" spans="1:8" ht="24.75" x14ac:dyDescent="0.25">
      <c r="A21" s="3">
        <f t="shared" si="2"/>
        <v>14</v>
      </c>
      <c r="B21" s="35" t="s">
        <v>622</v>
      </c>
      <c r="C21" s="36" t="s">
        <v>80</v>
      </c>
      <c r="D21" s="33" t="s">
        <v>46</v>
      </c>
      <c r="E21" s="115"/>
      <c r="F21" s="115"/>
      <c r="G21" s="115">
        <v>134790</v>
      </c>
      <c r="H21" s="115">
        <f t="shared" si="0"/>
        <v>134790</v>
      </c>
    </row>
    <row r="22" spans="1:8" x14ac:dyDescent="0.25">
      <c r="A22" s="3">
        <f t="shared" si="2"/>
        <v>15</v>
      </c>
      <c r="B22" s="35" t="s">
        <v>61</v>
      </c>
      <c r="C22" s="36" t="s">
        <v>58</v>
      </c>
      <c r="D22" s="33" t="s">
        <v>51</v>
      </c>
      <c r="E22" s="115">
        <v>37458.300000000003</v>
      </c>
      <c r="F22" s="115">
        <v>3094449.33</v>
      </c>
      <c r="G22" s="115">
        <v>686949.98</v>
      </c>
      <c r="H22" s="115">
        <f t="shared" si="0"/>
        <v>3818857.61</v>
      </c>
    </row>
    <row r="23" spans="1:8" x14ac:dyDescent="0.25">
      <c r="A23" s="3">
        <f t="shared" si="2"/>
        <v>16</v>
      </c>
      <c r="B23" s="35" t="s">
        <v>62</v>
      </c>
      <c r="C23" s="36" t="s">
        <v>63</v>
      </c>
      <c r="D23" s="33" t="s">
        <v>51</v>
      </c>
      <c r="E23" s="115">
        <v>34511.99</v>
      </c>
      <c r="F23" s="115"/>
      <c r="G23" s="115"/>
      <c r="H23" s="115">
        <f t="shared" si="0"/>
        <v>34511.99</v>
      </c>
    </row>
    <row r="24" spans="1:8" x14ac:dyDescent="0.25">
      <c r="A24" s="3">
        <f t="shared" si="2"/>
        <v>17</v>
      </c>
      <c r="B24" s="35" t="s">
        <v>64</v>
      </c>
      <c r="C24" s="36" t="s">
        <v>65</v>
      </c>
      <c r="D24" s="33" t="s">
        <v>46</v>
      </c>
      <c r="E24" s="115"/>
      <c r="F24" s="115"/>
      <c r="G24" s="115">
        <v>1422000</v>
      </c>
      <c r="H24" s="115">
        <f t="shared" si="0"/>
        <v>1422000</v>
      </c>
    </row>
    <row r="25" spans="1:8" x14ac:dyDescent="0.25">
      <c r="A25" s="3">
        <f t="shared" si="2"/>
        <v>18</v>
      </c>
      <c r="B25" s="35" t="s">
        <v>66</v>
      </c>
      <c r="C25" s="36" t="s">
        <v>48</v>
      </c>
      <c r="D25" s="33" t="s">
        <v>51</v>
      </c>
      <c r="E25" s="115"/>
      <c r="F25" s="115">
        <v>2344749.2999999998</v>
      </c>
      <c r="G25" s="115"/>
      <c r="H25" s="115">
        <f t="shared" si="0"/>
        <v>2344749.2999999998</v>
      </c>
    </row>
    <row r="26" spans="1:8" ht="24.75" x14ac:dyDescent="0.25">
      <c r="A26" s="3">
        <f t="shared" si="2"/>
        <v>19</v>
      </c>
      <c r="B26" s="35" t="s">
        <v>488</v>
      </c>
      <c r="C26" s="36" t="s">
        <v>148</v>
      </c>
      <c r="D26" s="33" t="s">
        <v>418</v>
      </c>
      <c r="E26" s="115"/>
      <c r="F26" s="115">
        <f>188742.46+13500.38</f>
        <v>202242.84</v>
      </c>
      <c r="G26" s="115">
        <v>181176.05</v>
      </c>
      <c r="H26" s="115">
        <f t="shared" si="0"/>
        <v>383418.89</v>
      </c>
    </row>
    <row r="27" spans="1:8" x14ac:dyDescent="0.25">
      <c r="A27" s="3">
        <f t="shared" si="2"/>
        <v>20</v>
      </c>
      <c r="B27" s="35" t="s">
        <v>487</v>
      </c>
      <c r="C27" s="36" t="s">
        <v>69</v>
      </c>
      <c r="D27" s="33" t="s">
        <v>51</v>
      </c>
      <c r="E27" s="115"/>
      <c r="F27" s="115">
        <v>866960</v>
      </c>
      <c r="G27" s="115">
        <v>996234</v>
      </c>
      <c r="H27" s="115">
        <f t="shared" si="0"/>
        <v>1863194</v>
      </c>
    </row>
    <row r="28" spans="1:8" ht="24.75" x14ac:dyDescent="0.25">
      <c r="A28" s="3">
        <f t="shared" si="2"/>
        <v>21</v>
      </c>
      <c r="B28" s="34" t="s">
        <v>67</v>
      </c>
      <c r="C28" s="36" t="s">
        <v>68</v>
      </c>
      <c r="D28" s="33" t="s">
        <v>51</v>
      </c>
      <c r="E28" s="115">
        <v>436124.33</v>
      </c>
      <c r="F28" s="115">
        <v>0</v>
      </c>
      <c r="G28" s="115">
        <v>0</v>
      </c>
      <c r="H28" s="115">
        <f t="shared" si="0"/>
        <v>436124.33</v>
      </c>
    </row>
    <row r="29" spans="1:8" ht="36.75" x14ac:dyDescent="0.25">
      <c r="A29" s="3">
        <f t="shared" si="2"/>
        <v>22</v>
      </c>
      <c r="B29" s="34" t="s">
        <v>489</v>
      </c>
      <c r="C29" s="36" t="s">
        <v>490</v>
      </c>
      <c r="D29" s="33" t="s">
        <v>46</v>
      </c>
      <c r="E29" s="115"/>
      <c r="F29" s="115">
        <v>1050117.3999999999</v>
      </c>
      <c r="G29" s="115">
        <v>946232</v>
      </c>
      <c r="H29" s="115">
        <f t="shared" si="0"/>
        <v>1996349.4</v>
      </c>
    </row>
    <row r="30" spans="1:8" x14ac:dyDescent="0.25">
      <c r="A30" s="3">
        <f t="shared" si="2"/>
        <v>23</v>
      </c>
      <c r="B30" s="35" t="s">
        <v>624</v>
      </c>
      <c r="C30" s="36" t="s">
        <v>48</v>
      </c>
      <c r="D30" s="33" t="s">
        <v>51</v>
      </c>
      <c r="E30" s="115"/>
      <c r="F30" s="115">
        <v>67968</v>
      </c>
      <c r="G30" s="115">
        <v>4242989.5</v>
      </c>
      <c r="H30" s="115">
        <f t="shared" si="0"/>
        <v>4310957.5</v>
      </c>
    </row>
    <row r="31" spans="1:8" ht="24.75" x14ac:dyDescent="0.25">
      <c r="A31" s="3">
        <f t="shared" si="2"/>
        <v>24</v>
      </c>
      <c r="B31" s="35" t="s">
        <v>623</v>
      </c>
      <c r="C31" s="36" t="s">
        <v>125</v>
      </c>
      <c r="D31" s="33" t="s">
        <v>46</v>
      </c>
      <c r="E31" s="115"/>
      <c r="F31" s="115"/>
      <c r="G31" s="115">
        <v>246620</v>
      </c>
      <c r="H31" s="115">
        <f t="shared" si="0"/>
        <v>246620</v>
      </c>
    </row>
    <row r="32" spans="1:8" ht="24.75" x14ac:dyDescent="0.25">
      <c r="A32" s="3">
        <f t="shared" si="2"/>
        <v>25</v>
      </c>
      <c r="B32" s="35" t="s">
        <v>70</v>
      </c>
      <c r="C32" s="36" t="s">
        <v>48</v>
      </c>
      <c r="D32" s="33" t="s">
        <v>46</v>
      </c>
      <c r="E32" s="115">
        <v>56109</v>
      </c>
      <c r="F32" s="115"/>
      <c r="G32" s="115"/>
      <c r="H32" s="115">
        <f t="shared" si="0"/>
        <v>56109</v>
      </c>
    </row>
    <row r="33" spans="1:11" x14ac:dyDescent="0.25">
      <c r="A33" s="3">
        <f t="shared" si="2"/>
        <v>26</v>
      </c>
      <c r="B33" s="36" t="s">
        <v>71</v>
      </c>
      <c r="C33" s="36" t="s">
        <v>63</v>
      </c>
      <c r="D33" s="33" t="s">
        <v>46</v>
      </c>
      <c r="E33" s="115"/>
      <c r="F33" s="115">
        <v>94400</v>
      </c>
      <c r="G33" s="115"/>
      <c r="H33" s="115">
        <f t="shared" si="0"/>
        <v>94400</v>
      </c>
    </row>
    <row r="34" spans="1:11" x14ac:dyDescent="0.25">
      <c r="A34" s="3">
        <f t="shared" si="2"/>
        <v>27</v>
      </c>
      <c r="B34" s="37" t="s">
        <v>72</v>
      </c>
      <c r="C34" s="36" t="s">
        <v>48</v>
      </c>
      <c r="D34" s="33" t="s">
        <v>46</v>
      </c>
      <c r="E34" s="115">
        <v>230100</v>
      </c>
      <c r="F34" s="115"/>
      <c r="G34" s="115"/>
      <c r="H34" s="115">
        <f t="shared" si="0"/>
        <v>230100</v>
      </c>
      <c r="K34" s="114"/>
    </row>
    <row r="35" spans="1:11" ht="24.75" x14ac:dyDescent="0.25">
      <c r="A35" s="3">
        <f t="shared" si="2"/>
        <v>28</v>
      </c>
      <c r="B35" s="32" t="s">
        <v>73</v>
      </c>
      <c r="C35" s="36" t="s">
        <v>74</v>
      </c>
      <c r="D35" s="33" t="s">
        <v>46</v>
      </c>
      <c r="E35" s="115"/>
      <c r="F35" s="115">
        <v>1283250</v>
      </c>
      <c r="G35" s="115">
        <v>1268500</v>
      </c>
      <c r="H35" s="115">
        <f t="shared" si="0"/>
        <v>2551750</v>
      </c>
    </row>
    <row r="36" spans="1:11" ht="24.75" x14ac:dyDescent="0.25">
      <c r="A36" s="3">
        <f t="shared" si="2"/>
        <v>29</v>
      </c>
      <c r="B36" s="34" t="s">
        <v>75</v>
      </c>
      <c r="C36" s="36" t="s">
        <v>76</v>
      </c>
      <c r="D36" s="33" t="s">
        <v>51</v>
      </c>
      <c r="E36" s="115"/>
      <c r="F36" s="115">
        <v>3214426.2</v>
      </c>
      <c r="G36" s="115"/>
      <c r="H36" s="115">
        <f t="shared" si="0"/>
        <v>3214426.2</v>
      </c>
    </row>
    <row r="37" spans="1:11" x14ac:dyDescent="0.25">
      <c r="A37" s="3">
        <f t="shared" si="2"/>
        <v>30</v>
      </c>
      <c r="B37" s="35" t="s">
        <v>77</v>
      </c>
      <c r="C37" s="36" t="s">
        <v>69</v>
      </c>
      <c r="D37" s="33" t="s">
        <v>51</v>
      </c>
      <c r="E37" s="115">
        <v>1036240.72</v>
      </c>
      <c r="F37" s="115"/>
      <c r="G37" s="115"/>
      <c r="H37" s="115">
        <f t="shared" si="0"/>
        <v>1036240.72</v>
      </c>
    </row>
    <row r="38" spans="1:11" x14ac:dyDescent="0.25">
      <c r="A38" s="3">
        <f t="shared" si="2"/>
        <v>31</v>
      </c>
      <c r="B38" s="34" t="s">
        <v>78</v>
      </c>
      <c r="C38" s="36" t="s">
        <v>58</v>
      </c>
      <c r="D38" s="33" t="s">
        <v>46</v>
      </c>
      <c r="E38" s="115">
        <v>29500</v>
      </c>
      <c r="F38" s="115"/>
      <c r="G38" s="115"/>
      <c r="H38" s="115">
        <f t="shared" si="0"/>
        <v>29500</v>
      </c>
    </row>
    <row r="39" spans="1:11" x14ac:dyDescent="0.25">
      <c r="A39" s="3">
        <f t="shared" si="2"/>
        <v>32</v>
      </c>
      <c r="B39" s="35" t="s">
        <v>79</v>
      </c>
      <c r="C39" s="36" t="s">
        <v>80</v>
      </c>
      <c r="D39" s="33" t="s">
        <v>46</v>
      </c>
      <c r="E39" s="115">
        <v>19087.34</v>
      </c>
      <c r="F39" s="115"/>
      <c r="G39" s="115"/>
      <c r="H39" s="115">
        <f t="shared" si="0"/>
        <v>19087.34</v>
      </c>
    </row>
    <row r="40" spans="1:11" x14ac:dyDescent="0.25">
      <c r="A40" s="3">
        <f t="shared" si="2"/>
        <v>33</v>
      </c>
      <c r="B40" s="36" t="s">
        <v>81</v>
      </c>
      <c r="C40" s="36" t="s">
        <v>82</v>
      </c>
      <c r="D40" s="33" t="s">
        <v>46</v>
      </c>
      <c r="E40" s="115">
        <v>7670</v>
      </c>
      <c r="F40" s="115"/>
      <c r="G40" s="115"/>
      <c r="H40" s="115">
        <f t="shared" si="0"/>
        <v>7670</v>
      </c>
    </row>
    <row r="41" spans="1:11" x14ac:dyDescent="0.25">
      <c r="A41" s="3">
        <f t="shared" si="2"/>
        <v>34</v>
      </c>
      <c r="B41" s="35" t="s">
        <v>83</v>
      </c>
      <c r="C41" s="36" t="s">
        <v>82</v>
      </c>
      <c r="D41" s="33" t="s">
        <v>46</v>
      </c>
      <c r="E41" s="115">
        <f>1947+5760+1650</f>
        <v>9357</v>
      </c>
      <c r="F41" s="115"/>
      <c r="G41" s="115"/>
      <c r="H41" s="115">
        <f t="shared" si="0"/>
        <v>9357</v>
      </c>
    </row>
    <row r="42" spans="1:11" x14ac:dyDescent="0.25">
      <c r="A42" s="3">
        <f t="shared" si="2"/>
        <v>35</v>
      </c>
      <c r="B42" s="35" t="s">
        <v>84</v>
      </c>
      <c r="C42" s="36" t="s">
        <v>85</v>
      </c>
      <c r="D42" s="33" t="s">
        <v>46</v>
      </c>
      <c r="E42" s="115">
        <v>19100</v>
      </c>
      <c r="F42" s="115"/>
      <c r="G42" s="115"/>
      <c r="H42" s="115">
        <f t="shared" si="0"/>
        <v>19100</v>
      </c>
    </row>
    <row r="43" spans="1:11" x14ac:dyDescent="0.25">
      <c r="A43" s="3">
        <f t="shared" si="2"/>
        <v>36</v>
      </c>
      <c r="B43" s="36" t="s">
        <v>86</v>
      </c>
      <c r="C43" s="36" t="s">
        <v>87</v>
      </c>
      <c r="D43" s="33" t="s">
        <v>51</v>
      </c>
      <c r="E43" s="115"/>
      <c r="F43" s="115">
        <f>29928+20890+10490</f>
        <v>61308</v>
      </c>
      <c r="G43" s="115">
        <v>36192</v>
      </c>
      <c r="H43" s="115">
        <f t="shared" si="0"/>
        <v>97500</v>
      </c>
    </row>
    <row r="44" spans="1:11" x14ac:dyDescent="0.25">
      <c r="A44" s="3">
        <f t="shared" si="2"/>
        <v>37</v>
      </c>
      <c r="B44" s="36" t="s">
        <v>499</v>
      </c>
      <c r="C44" s="36" t="s">
        <v>69</v>
      </c>
      <c r="D44" s="33" t="s">
        <v>418</v>
      </c>
      <c r="E44" s="115"/>
      <c r="F44" s="115">
        <v>491135</v>
      </c>
      <c r="G44" s="115"/>
      <c r="H44" s="115">
        <f t="shared" si="0"/>
        <v>491135</v>
      </c>
    </row>
    <row r="45" spans="1:11" x14ac:dyDescent="0.25">
      <c r="A45" s="3">
        <f t="shared" si="2"/>
        <v>38</v>
      </c>
      <c r="B45" s="35" t="s">
        <v>88</v>
      </c>
      <c r="C45" s="36" t="s">
        <v>89</v>
      </c>
      <c r="D45" s="33" t="s">
        <v>46</v>
      </c>
      <c r="E45" s="115">
        <v>105498.8</v>
      </c>
      <c r="F45" s="115"/>
      <c r="G45" s="115"/>
      <c r="H45" s="115">
        <f t="shared" si="0"/>
        <v>105498.8</v>
      </c>
    </row>
    <row r="46" spans="1:11" x14ac:dyDescent="0.25">
      <c r="A46" s="3">
        <f t="shared" si="2"/>
        <v>39</v>
      </c>
      <c r="B46" s="35" t="s">
        <v>90</v>
      </c>
      <c r="C46" s="36" t="s">
        <v>60</v>
      </c>
      <c r="D46" s="33" t="s">
        <v>51</v>
      </c>
      <c r="E46" s="115"/>
      <c r="F46" s="115">
        <v>330266.74</v>
      </c>
      <c r="G46" s="115">
        <v>2296394.7000000002</v>
      </c>
      <c r="H46" s="115">
        <f>+G46+F46</f>
        <v>2626661.4400000004</v>
      </c>
    </row>
    <row r="47" spans="1:11" x14ac:dyDescent="0.25">
      <c r="A47" s="3">
        <f t="shared" si="2"/>
        <v>40</v>
      </c>
      <c r="B47" s="35" t="s">
        <v>91</v>
      </c>
      <c r="C47" s="36" t="s">
        <v>420</v>
      </c>
      <c r="D47" s="33" t="s">
        <v>46</v>
      </c>
      <c r="E47" s="115"/>
      <c r="F47" s="115">
        <v>57300</v>
      </c>
      <c r="G47" s="115">
        <v>37350</v>
      </c>
      <c r="H47" s="115">
        <f t="shared" si="0"/>
        <v>94650</v>
      </c>
    </row>
    <row r="48" spans="1:11" x14ac:dyDescent="0.25">
      <c r="A48" s="3">
        <f t="shared" si="2"/>
        <v>41</v>
      </c>
      <c r="B48" s="38" t="s">
        <v>92</v>
      </c>
      <c r="C48" s="36" t="s">
        <v>93</v>
      </c>
      <c r="D48" s="33" t="s">
        <v>46</v>
      </c>
      <c r="E48" s="115"/>
      <c r="F48" s="115">
        <v>850544</v>
      </c>
      <c r="G48" s="115">
        <v>168504</v>
      </c>
      <c r="H48" s="115">
        <f t="shared" si="0"/>
        <v>1019048</v>
      </c>
    </row>
    <row r="49" spans="1:8" x14ac:dyDescent="0.25">
      <c r="A49" s="3">
        <f t="shared" si="2"/>
        <v>42</v>
      </c>
      <c r="B49" s="34" t="s">
        <v>94</v>
      </c>
      <c r="C49" s="36" t="s">
        <v>95</v>
      </c>
      <c r="D49" s="33" t="s">
        <v>51</v>
      </c>
      <c r="E49" s="115"/>
      <c r="F49" s="115">
        <v>40000</v>
      </c>
      <c r="G49" s="115"/>
      <c r="H49" s="115">
        <f t="shared" si="0"/>
        <v>40000</v>
      </c>
    </row>
    <row r="50" spans="1:8" x14ac:dyDescent="0.25">
      <c r="A50" s="3">
        <f t="shared" si="2"/>
        <v>43</v>
      </c>
      <c r="B50" s="34" t="s">
        <v>493</v>
      </c>
      <c r="C50" s="36" t="s">
        <v>93</v>
      </c>
      <c r="D50" s="33" t="s">
        <v>46</v>
      </c>
      <c r="E50" s="115"/>
      <c r="F50" s="115">
        <v>122602</v>
      </c>
      <c r="G50" s="115">
        <v>0</v>
      </c>
      <c r="H50" s="115">
        <f t="shared" si="0"/>
        <v>122602</v>
      </c>
    </row>
    <row r="51" spans="1:8" ht="24.75" x14ac:dyDescent="0.25">
      <c r="A51" s="3">
        <f t="shared" si="2"/>
        <v>44</v>
      </c>
      <c r="B51" s="36" t="s">
        <v>96</v>
      </c>
      <c r="C51" s="36" t="s">
        <v>76</v>
      </c>
      <c r="D51" s="33" t="s">
        <v>46</v>
      </c>
      <c r="E51" s="115">
        <f>330206.67-F51</f>
        <v>320471.67</v>
      </c>
      <c r="F51" s="115">
        <v>9735</v>
      </c>
      <c r="G51" s="115"/>
      <c r="H51" s="115">
        <f t="shared" si="0"/>
        <v>330206.67</v>
      </c>
    </row>
    <row r="52" spans="1:8" ht="24.75" x14ac:dyDescent="0.25">
      <c r="A52" s="3">
        <f t="shared" si="2"/>
        <v>45</v>
      </c>
      <c r="B52" s="36" t="s">
        <v>617</v>
      </c>
      <c r="C52" s="36" t="s">
        <v>618</v>
      </c>
      <c r="D52" s="33" t="s">
        <v>46</v>
      </c>
      <c r="E52" s="115"/>
      <c r="F52" s="115"/>
      <c r="G52" s="115">
        <v>1052640.24</v>
      </c>
      <c r="H52" s="115">
        <f t="shared" si="0"/>
        <v>1052640.24</v>
      </c>
    </row>
    <row r="53" spans="1:8" ht="24.75" x14ac:dyDescent="0.25">
      <c r="A53" s="3">
        <f t="shared" si="2"/>
        <v>46</v>
      </c>
      <c r="B53" s="35" t="s">
        <v>491</v>
      </c>
      <c r="C53" s="36" t="s">
        <v>492</v>
      </c>
      <c r="D53" s="33" t="s">
        <v>46</v>
      </c>
      <c r="E53" s="115">
        <v>0</v>
      </c>
      <c r="F53" s="115">
        <v>111194.78</v>
      </c>
      <c r="G53" s="115">
        <v>0</v>
      </c>
      <c r="H53" s="115">
        <f t="shared" si="0"/>
        <v>111194.78</v>
      </c>
    </row>
    <row r="54" spans="1:8" x14ac:dyDescent="0.25">
      <c r="A54" s="3">
        <f t="shared" si="2"/>
        <v>47</v>
      </c>
      <c r="B54" s="37" t="s">
        <v>97</v>
      </c>
      <c r="C54" s="36" t="s">
        <v>98</v>
      </c>
      <c r="D54" s="33" t="s">
        <v>46</v>
      </c>
      <c r="E54" s="115">
        <v>25640</v>
      </c>
      <c r="F54" s="115"/>
      <c r="G54" s="115"/>
      <c r="H54" s="115">
        <f t="shared" si="0"/>
        <v>25640</v>
      </c>
    </row>
    <row r="55" spans="1:8" x14ac:dyDescent="0.25">
      <c r="A55" s="3">
        <f t="shared" si="2"/>
        <v>48</v>
      </c>
      <c r="B55" s="35" t="s">
        <v>417</v>
      </c>
      <c r="C55" s="36" t="s">
        <v>69</v>
      </c>
      <c r="D55" s="33" t="s">
        <v>46</v>
      </c>
      <c r="E55" s="115"/>
      <c r="F55" s="115">
        <v>875829.45</v>
      </c>
      <c r="G55" s="115"/>
      <c r="H55" s="115">
        <f t="shared" si="0"/>
        <v>875829.45</v>
      </c>
    </row>
    <row r="56" spans="1:8" x14ac:dyDescent="0.25">
      <c r="A56" s="3">
        <f t="shared" si="2"/>
        <v>49</v>
      </c>
      <c r="B56" s="35" t="s">
        <v>615</v>
      </c>
      <c r="C56" s="36" t="s">
        <v>616</v>
      </c>
      <c r="D56" s="33" t="s">
        <v>46</v>
      </c>
      <c r="E56" s="115"/>
      <c r="F56" s="115"/>
      <c r="G56" s="115">
        <v>22500</v>
      </c>
      <c r="H56" s="115">
        <f t="shared" si="0"/>
        <v>22500</v>
      </c>
    </row>
    <row r="57" spans="1:8" x14ac:dyDescent="0.25">
      <c r="A57" s="3">
        <f t="shared" si="2"/>
        <v>50</v>
      </c>
      <c r="B57" s="35" t="s">
        <v>99</v>
      </c>
      <c r="C57" s="36" t="s">
        <v>100</v>
      </c>
      <c r="D57" s="33" t="s">
        <v>51</v>
      </c>
      <c r="E57" s="115"/>
      <c r="F57" s="115"/>
      <c r="G57" s="115">
        <v>1885817.6</v>
      </c>
      <c r="H57" s="115">
        <f t="shared" si="0"/>
        <v>1885817.6</v>
      </c>
    </row>
    <row r="58" spans="1:8" x14ac:dyDescent="0.25">
      <c r="A58" s="3">
        <f t="shared" si="2"/>
        <v>51</v>
      </c>
      <c r="B58" s="36" t="s">
        <v>101</v>
      </c>
      <c r="C58" s="36" t="s">
        <v>48</v>
      </c>
      <c r="D58" s="33" t="s">
        <v>46</v>
      </c>
      <c r="E58" s="115"/>
      <c r="F58" s="115">
        <v>540000</v>
      </c>
      <c r="G58" s="115"/>
      <c r="H58" s="115">
        <f t="shared" si="0"/>
        <v>540000</v>
      </c>
    </row>
    <row r="59" spans="1:8" x14ac:dyDescent="0.25">
      <c r="A59" s="3">
        <f t="shared" si="2"/>
        <v>52</v>
      </c>
      <c r="B59" s="35" t="s">
        <v>102</v>
      </c>
      <c r="C59" s="36" t="s">
        <v>103</v>
      </c>
      <c r="D59" s="33" t="s">
        <v>46</v>
      </c>
      <c r="E59" s="115">
        <f>1226138-F59</f>
        <v>256650</v>
      </c>
      <c r="F59" s="115">
        <f>660092+309396</f>
        <v>969488</v>
      </c>
      <c r="G59" s="115"/>
      <c r="H59" s="115">
        <f t="shared" si="0"/>
        <v>1226138</v>
      </c>
    </row>
    <row r="60" spans="1:8" x14ac:dyDescent="0.25">
      <c r="A60" s="3">
        <f t="shared" si="2"/>
        <v>53</v>
      </c>
      <c r="B60" s="35" t="s">
        <v>104</v>
      </c>
      <c r="C60" s="36" t="s">
        <v>48</v>
      </c>
      <c r="D60" s="33" t="s">
        <v>46</v>
      </c>
      <c r="E60" s="115">
        <f>50578+181100</f>
        <v>231678</v>
      </c>
      <c r="F60" s="115">
        <v>29400</v>
      </c>
      <c r="G60" s="115"/>
      <c r="H60" s="115">
        <f t="shared" si="0"/>
        <v>261078</v>
      </c>
    </row>
    <row r="61" spans="1:8" x14ac:dyDescent="0.25">
      <c r="A61" s="3">
        <f t="shared" si="2"/>
        <v>54</v>
      </c>
      <c r="B61" s="35" t="s">
        <v>419</v>
      </c>
      <c r="C61" s="36" t="s">
        <v>69</v>
      </c>
      <c r="D61" s="33" t="s">
        <v>46</v>
      </c>
      <c r="E61" s="115">
        <v>146320</v>
      </c>
      <c r="F61" s="115">
        <v>0</v>
      </c>
      <c r="G61" s="115">
        <v>271400</v>
      </c>
      <c r="H61" s="115">
        <f t="shared" si="0"/>
        <v>417720</v>
      </c>
    </row>
    <row r="62" spans="1:8" ht="24.75" x14ac:dyDescent="0.25">
      <c r="A62" s="3">
        <f t="shared" si="2"/>
        <v>55</v>
      </c>
      <c r="B62" s="35" t="s">
        <v>611</v>
      </c>
      <c r="C62" s="36" t="s">
        <v>612</v>
      </c>
      <c r="D62" s="33" t="s">
        <v>46</v>
      </c>
      <c r="E62" s="115">
        <v>0</v>
      </c>
      <c r="F62" s="115">
        <v>982725.08</v>
      </c>
      <c r="G62" s="115">
        <v>86035.26</v>
      </c>
      <c r="H62" s="115">
        <f t="shared" si="0"/>
        <v>1068760.3399999999</v>
      </c>
    </row>
    <row r="63" spans="1:8" ht="24.75" x14ac:dyDescent="0.25">
      <c r="A63" s="3">
        <f t="shared" si="2"/>
        <v>56</v>
      </c>
      <c r="B63" s="35" t="s">
        <v>613</v>
      </c>
      <c r="C63" s="36" t="s">
        <v>614</v>
      </c>
      <c r="D63" s="33" t="s">
        <v>46</v>
      </c>
      <c r="E63" s="115"/>
      <c r="F63" s="115"/>
      <c r="G63" s="115">
        <v>28910</v>
      </c>
      <c r="H63" s="115">
        <f t="shared" si="0"/>
        <v>28910</v>
      </c>
    </row>
    <row r="64" spans="1:8" x14ac:dyDescent="0.25">
      <c r="A64" s="3">
        <f t="shared" si="2"/>
        <v>57</v>
      </c>
      <c r="B64" s="35" t="s">
        <v>339</v>
      </c>
      <c r="C64" s="36" t="s">
        <v>48</v>
      </c>
      <c r="D64" s="33" t="s">
        <v>46</v>
      </c>
      <c r="E64" s="115">
        <v>57585</v>
      </c>
      <c r="F64" s="115"/>
      <c r="G64" s="115"/>
      <c r="H64" s="115">
        <f t="shared" si="0"/>
        <v>57585</v>
      </c>
    </row>
    <row r="65" spans="1:8" ht="24.75" x14ac:dyDescent="0.25">
      <c r="A65" s="3">
        <f t="shared" si="2"/>
        <v>58</v>
      </c>
      <c r="B65" s="35" t="s">
        <v>495</v>
      </c>
      <c r="C65" s="36" t="s">
        <v>494</v>
      </c>
      <c r="D65" s="33" t="s">
        <v>46</v>
      </c>
      <c r="E65" s="115"/>
      <c r="F65" s="115"/>
      <c r="G65" s="115">
        <v>172575</v>
      </c>
      <c r="H65" s="115">
        <f t="shared" si="0"/>
        <v>172575</v>
      </c>
    </row>
    <row r="66" spans="1:8" ht="24.75" x14ac:dyDescent="0.25">
      <c r="A66" s="3">
        <f t="shared" si="2"/>
        <v>59</v>
      </c>
      <c r="B66" s="35" t="s">
        <v>609</v>
      </c>
      <c r="C66" s="36" t="s">
        <v>610</v>
      </c>
      <c r="D66" s="33" t="s">
        <v>46</v>
      </c>
      <c r="E66" s="115">
        <v>0</v>
      </c>
      <c r="F66" s="115">
        <v>0</v>
      </c>
      <c r="G66" s="115">
        <v>290000</v>
      </c>
      <c r="H66" s="115">
        <f t="shared" si="0"/>
        <v>290000</v>
      </c>
    </row>
    <row r="67" spans="1:8" x14ac:dyDescent="0.25">
      <c r="A67" s="3">
        <f t="shared" si="2"/>
        <v>60</v>
      </c>
      <c r="B67" s="34" t="s">
        <v>105</v>
      </c>
      <c r="C67" s="36" t="s">
        <v>63</v>
      </c>
      <c r="D67" s="33" t="s">
        <v>46</v>
      </c>
      <c r="E67" s="115">
        <v>12413</v>
      </c>
      <c r="F67" s="115"/>
      <c r="G67" s="115"/>
      <c r="H67" s="115">
        <f t="shared" si="0"/>
        <v>12413</v>
      </c>
    </row>
    <row r="68" spans="1:8" x14ac:dyDescent="0.25">
      <c r="A68" s="3">
        <f t="shared" si="2"/>
        <v>61</v>
      </c>
      <c r="B68" s="34" t="s">
        <v>607</v>
      </c>
      <c r="C68" s="36" t="s">
        <v>608</v>
      </c>
      <c r="D68" s="33" t="s">
        <v>46</v>
      </c>
      <c r="E68" s="115">
        <v>0</v>
      </c>
      <c r="F68" s="115">
        <v>0</v>
      </c>
      <c r="G68" s="115">
        <v>25960</v>
      </c>
      <c r="H68" s="115">
        <f t="shared" si="0"/>
        <v>25960</v>
      </c>
    </row>
    <row r="69" spans="1:8" x14ac:dyDescent="0.25">
      <c r="A69" s="3">
        <f t="shared" si="2"/>
        <v>62</v>
      </c>
      <c r="B69" s="36" t="s">
        <v>106</v>
      </c>
      <c r="C69" s="36" t="s">
        <v>69</v>
      </c>
      <c r="D69" s="33" t="s">
        <v>51</v>
      </c>
      <c r="E69" s="115">
        <v>104400</v>
      </c>
      <c r="F69" s="115">
        <f>523200-E69</f>
        <v>418800</v>
      </c>
      <c r="G69" s="115"/>
      <c r="H69" s="115">
        <f t="shared" si="0"/>
        <v>523200</v>
      </c>
    </row>
    <row r="70" spans="1:8" x14ac:dyDescent="0.25">
      <c r="A70" s="3">
        <f t="shared" si="2"/>
        <v>63</v>
      </c>
      <c r="B70" s="36" t="s">
        <v>107</v>
      </c>
      <c r="C70" s="36" t="s">
        <v>108</v>
      </c>
      <c r="D70" s="33" t="s">
        <v>46</v>
      </c>
      <c r="E70" s="115"/>
      <c r="F70" s="115">
        <v>334897.18</v>
      </c>
      <c r="G70" s="115"/>
      <c r="H70" s="115">
        <f t="shared" si="0"/>
        <v>334897.18</v>
      </c>
    </row>
    <row r="71" spans="1:8" x14ac:dyDescent="0.25">
      <c r="A71" s="3">
        <f t="shared" si="2"/>
        <v>64</v>
      </c>
      <c r="B71" s="36" t="s">
        <v>109</v>
      </c>
      <c r="C71" s="36" t="s">
        <v>98</v>
      </c>
      <c r="D71" s="33" t="s">
        <v>46</v>
      </c>
      <c r="E71" s="115">
        <v>29500</v>
      </c>
      <c r="F71" s="115"/>
      <c r="G71" s="115"/>
      <c r="H71" s="115">
        <f t="shared" si="0"/>
        <v>29500</v>
      </c>
    </row>
    <row r="72" spans="1:8" x14ac:dyDescent="0.25">
      <c r="A72" s="3">
        <f t="shared" si="2"/>
        <v>65</v>
      </c>
      <c r="B72" s="36" t="s">
        <v>500</v>
      </c>
      <c r="C72" s="36" t="s">
        <v>501</v>
      </c>
      <c r="D72" s="33" t="s">
        <v>46</v>
      </c>
      <c r="E72" s="115"/>
      <c r="F72" s="115">
        <v>0</v>
      </c>
      <c r="G72" s="115">
        <v>764412.38</v>
      </c>
      <c r="H72" s="115">
        <f t="shared" si="0"/>
        <v>764412.38</v>
      </c>
    </row>
    <row r="73" spans="1:8" ht="24.75" x14ac:dyDescent="0.25">
      <c r="A73" s="3">
        <f t="shared" si="2"/>
        <v>66</v>
      </c>
      <c r="B73" s="36" t="s">
        <v>605</v>
      </c>
      <c r="C73" s="36" t="s">
        <v>606</v>
      </c>
      <c r="D73" s="33" t="s">
        <v>46</v>
      </c>
      <c r="E73" s="115"/>
      <c r="F73" s="115"/>
      <c r="G73" s="115">
        <v>71980</v>
      </c>
      <c r="H73" s="115">
        <f t="shared" si="0"/>
        <v>71980</v>
      </c>
    </row>
    <row r="74" spans="1:8" x14ac:dyDescent="0.25">
      <c r="A74" s="3">
        <f t="shared" si="2"/>
        <v>67</v>
      </c>
      <c r="B74" s="32" t="s">
        <v>110</v>
      </c>
      <c r="C74" s="36" t="s">
        <v>48</v>
      </c>
      <c r="D74" s="33" t="s">
        <v>51</v>
      </c>
      <c r="E74" s="115">
        <f>77739+29511.8</f>
        <v>107250.8</v>
      </c>
      <c r="F74" s="115"/>
      <c r="G74" s="115"/>
      <c r="H74" s="115">
        <f t="shared" si="0"/>
        <v>107250.8</v>
      </c>
    </row>
    <row r="75" spans="1:8" x14ac:dyDescent="0.25">
      <c r="A75" s="3">
        <f t="shared" si="2"/>
        <v>68</v>
      </c>
      <c r="B75" s="36" t="s">
        <v>111</v>
      </c>
      <c r="C75" s="36" t="s">
        <v>103</v>
      </c>
      <c r="D75" s="33" t="s">
        <v>46</v>
      </c>
      <c r="E75" s="115">
        <f>219201.11+343014.2</f>
        <v>562215.31000000006</v>
      </c>
      <c r="F75" s="115"/>
      <c r="G75" s="115"/>
      <c r="H75" s="115">
        <f t="shared" si="0"/>
        <v>562215.31000000006</v>
      </c>
    </row>
    <row r="76" spans="1:8" x14ac:dyDescent="0.25">
      <c r="A76" s="3">
        <f t="shared" si="2"/>
        <v>69</v>
      </c>
      <c r="B76" s="37" t="s">
        <v>502</v>
      </c>
      <c r="C76" s="36" t="s">
        <v>503</v>
      </c>
      <c r="D76" s="33" t="s">
        <v>46</v>
      </c>
      <c r="E76" s="115"/>
      <c r="F76" s="115">
        <v>17217.990000000002</v>
      </c>
      <c r="G76" s="115"/>
      <c r="H76" s="115">
        <f t="shared" si="0"/>
        <v>17217.990000000002</v>
      </c>
    </row>
    <row r="77" spans="1:8" x14ac:dyDescent="0.25">
      <c r="A77" s="3">
        <f t="shared" si="2"/>
        <v>70</v>
      </c>
      <c r="B77" s="37" t="s">
        <v>496</v>
      </c>
      <c r="C77" s="36" t="s">
        <v>490</v>
      </c>
      <c r="D77" s="33" t="s">
        <v>46</v>
      </c>
      <c r="E77" s="115"/>
      <c r="F77" s="115">
        <v>38940</v>
      </c>
      <c r="G77" s="115"/>
      <c r="H77" s="115">
        <f t="shared" si="0"/>
        <v>38940</v>
      </c>
    </row>
    <row r="78" spans="1:8" ht="24.75" x14ac:dyDescent="0.25">
      <c r="A78" s="3">
        <f t="shared" si="2"/>
        <v>71</v>
      </c>
      <c r="B78" s="37" t="s">
        <v>603</v>
      </c>
      <c r="C78" s="36" t="s">
        <v>604</v>
      </c>
      <c r="D78" s="33" t="s">
        <v>418</v>
      </c>
      <c r="E78" s="115">
        <v>0</v>
      </c>
      <c r="F78" s="115">
        <v>0</v>
      </c>
      <c r="G78" s="115">
        <v>2050927.5</v>
      </c>
      <c r="H78" s="115">
        <v>2050927.5</v>
      </c>
    </row>
    <row r="79" spans="1:8" x14ac:dyDescent="0.25">
      <c r="A79" s="3">
        <f t="shared" si="2"/>
        <v>72</v>
      </c>
      <c r="B79" s="36" t="s">
        <v>112</v>
      </c>
      <c r="C79" s="36" t="s">
        <v>63</v>
      </c>
      <c r="D79" s="33" t="s">
        <v>46</v>
      </c>
      <c r="E79" s="115">
        <f>131059.99+29180</f>
        <v>160239.99</v>
      </c>
      <c r="F79" s="115"/>
      <c r="G79" s="115"/>
      <c r="H79" s="115">
        <f>+G79+F79+E79</f>
        <v>160239.99</v>
      </c>
    </row>
    <row r="80" spans="1:8" ht="24.75" x14ac:dyDescent="0.25">
      <c r="A80" s="3">
        <f t="shared" si="2"/>
        <v>73</v>
      </c>
      <c r="B80" s="35" t="s">
        <v>113</v>
      </c>
      <c r="C80" s="36" t="s">
        <v>114</v>
      </c>
      <c r="D80" s="33" t="s">
        <v>51</v>
      </c>
      <c r="E80" s="115">
        <v>41300</v>
      </c>
      <c r="F80" s="115">
        <f>2290933.9-E80</f>
        <v>2249633.9</v>
      </c>
      <c r="G80" s="115"/>
      <c r="H80" s="115">
        <f>+G80+F80+E80</f>
        <v>2290933.9</v>
      </c>
    </row>
    <row r="81" spans="1:10" x14ac:dyDescent="0.25">
      <c r="A81" s="3">
        <f t="shared" si="2"/>
        <v>74</v>
      </c>
      <c r="B81" s="35" t="s">
        <v>115</v>
      </c>
      <c r="C81" s="36" t="s">
        <v>116</v>
      </c>
      <c r="D81" s="33" t="s">
        <v>46</v>
      </c>
      <c r="E81" s="115"/>
      <c r="F81" s="115">
        <v>1620300</v>
      </c>
      <c r="G81" s="115"/>
      <c r="H81" s="115">
        <f>+G81+F81+E81</f>
        <v>1620300</v>
      </c>
    </row>
    <row r="82" spans="1:10" x14ac:dyDescent="0.25">
      <c r="A82" s="3">
        <f t="shared" ref="A82" si="3">+A81+1</f>
        <v>75</v>
      </c>
      <c r="B82" s="35" t="s">
        <v>117</v>
      </c>
      <c r="C82" s="36" t="s">
        <v>48</v>
      </c>
      <c r="D82" s="33" t="s">
        <v>46</v>
      </c>
      <c r="E82" s="115">
        <v>45650</v>
      </c>
      <c r="F82" s="115"/>
      <c r="G82" s="115"/>
      <c r="H82" s="115">
        <f>+G82+F82+E82</f>
        <v>45650</v>
      </c>
    </row>
    <row r="83" spans="1:10" x14ac:dyDescent="0.25">
      <c r="A83" s="160" t="s">
        <v>4</v>
      </c>
      <c r="B83" s="161"/>
      <c r="C83" s="161"/>
      <c r="D83" s="161"/>
      <c r="E83" s="19">
        <f>SUM(E8:E82)</f>
        <v>4680741.1500000004</v>
      </c>
      <c r="F83" s="19">
        <f>SUM(F8:F82)</f>
        <v>26126903.059999995</v>
      </c>
      <c r="G83" s="19">
        <f>SUM(G8:G82)</f>
        <v>23397582.41</v>
      </c>
      <c r="H83" s="20">
        <f>SUM(H8:H82)</f>
        <v>54205226.620000012</v>
      </c>
      <c r="J83" s="21">
        <f>54205226.62-H83</f>
        <v>0</v>
      </c>
    </row>
    <row r="84" spans="1:10" x14ac:dyDescent="0.25">
      <c r="H84" s="21"/>
    </row>
    <row r="85" spans="1:10" ht="15.75" x14ac:dyDescent="0.25">
      <c r="B85" s="22" t="s">
        <v>3</v>
      </c>
      <c r="C85" s="158" t="s">
        <v>2</v>
      </c>
      <c r="D85" s="158"/>
      <c r="E85" s="158" t="s">
        <v>118</v>
      </c>
      <c r="F85" s="158"/>
      <c r="G85" s="58"/>
    </row>
    <row r="86" spans="1:10" ht="11.25" customHeight="1" x14ac:dyDescent="0.25">
      <c r="A86" s="163"/>
      <c r="B86" s="163"/>
      <c r="C86" s="163"/>
      <c r="D86" s="163"/>
      <c r="E86" s="163"/>
      <c r="F86" s="164"/>
      <c r="G86" s="164"/>
      <c r="H86" s="164"/>
    </row>
    <row r="87" spans="1:10" ht="11.25" hidden="1" customHeight="1" x14ac:dyDescent="0.25">
      <c r="A87" s="163"/>
      <c r="B87" s="163"/>
      <c r="C87" s="163"/>
      <c r="D87" s="163"/>
      <c r="E87" s="163"/>
      <c r="F87" s="164"/>
      <c r="G87" s="164"/>
      <c r="H87" s="164"/>
    </row>
    <row r="88" spans="1:10" ht="23.25" customHeight="1" x14ac:dyDescent="0.25">
      <c r="A88" s="1"/>
      <c r="B88" s="2" t="s">
        <v>119</v>
      </c>
      <c r="C88" s="165" t="s">
        <v>498</v>
      </c>
      <c r="D88" s="165"/>
      <c r="E88" s="158" t="s">
        <v>497</v>
      </c>
      <c r="F88" s="158"/>
      <c r="G88" s="58"/>
    </row>
    <row r="89" spans="1:10" ht="21" customHeight="1" x14ac:dyDescent="0.25">
      <c r="A89" s="1"/>
      <c r="B89" s="2" t="s">
        <v>120</v>
      </c>
      <c r="C89" s="165" t="s">
        <v>1</v>
      </c>
      <c r="D89" s="165"/>
      <c r="E89" s="158" t="s">
        <v>0</v>
      </c>
      <c r="F89" s="158"/>
      <c r="G89" s="58"/>
    </row>
    <row r="90" spans="1:10" x14ac:dyDescent="0.25">
      <c r="E90" s="162"/>
      <c r="F90" s="162"/>
      <c r="G90" s="59"/>
    </row>
  </sheetData>
  <autoFilter ref="A7:H83" xr:uid="{CCE32C4A-09DE-44FD-8304-326F7A395DB7}"/>
  <mergeCells count="12">
    <mergeCell ref="E90:F90"/>
    <mergeCell ref="A86:E87"/>
    <mergeCell ref="F86:H87"/>
    <mergeCell ref="C88:D88"/>
    <mergeCell ref="E88:F88"/>
    <mergeCell ref="C89:D89"/>
    <mergeCell ref="E89:F89"/>
    <mergeCell ref="A4:H4"/>
    <mergeCell ref="A5:H5"/>
    <mergeCell ref="A83:D83"/>
    <mergeCell ref="C85:D85"/>
    <mergeCell ref="E85:F85"/>
  </mergeCells>
  <phoneticPr fontId="7" type="noConversion"/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F2AB-78BD-4347-BD89-CE3509DCA547}">
  <dimension ref="A1:M85"/>
  <sheetViews>
    <sheetView workbookViewId="0">
      <selection activeCell="H15" sqref="H15"/>
    </sheetView>
  </sheetViews>
  <sheetFormatPr baseColWidth="10" defaultColWidth="12.5703125" defaultRowHeight="15.75" x14ac:dyDescent="0.25"/>
  <cols>
    <col min="1" max="1" width="4.140625" style="10" customWidth="1"/>
    <col min="2" max="2" width="23.42578125" style="10" customWidth="1"/>
    <col min="3" max="3" width="11" style="10" customWidth="1"/>
    <col min="4" max="4" width="14.140625" style="10" customWidth="1"/>
    <col min="5" max="5" width="14.7109375" style="10" customWidth="1"/>
    <col min="6" max="6" width="14.5703125" style="10" customWidth="1"/>
    <col min="7" max="7" width="14.7109375" style="10" customWidth="1"/>
    <col min="8" max="8" width="13.28515625" style="10" customWidth="1"/>
    <col min="9" max="11" width="16.140625" style="10" customWidth="1"/>
    <col min="12" max="12" width="15.7109375" style="10" customWidth="1"/>
    <col min="13" max="16384" width="12.5703125" style="10"/>
  </cols>
  <sheetData>
    <row r="1" spans="1:12" x14ac:dyDescent="0.25">
      <c r="A1" s="168" t="s">
        <v>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x14ac:dyDescent="0.25">
      <c r="A2" s="169" t="s">
        <v>121</v>
      </c>
      <c r="B2" s="169"/>
      <c r="C2" s="169"/>
      <c r="D2" s="169"/>
      <c r="E2" s="169"/>
      <c r="F2" s="169"/>
      <c r="G2" s="169"/>
      <c r="H2" s="169"/>
      <c r="I2" s="169"/>
      <c r="J2" s="170"/>
      <c r="K2" s="170"/>
      <c r="L2" s="169"/>
    </row>
    <row r="3" spans="1:12" x14ac:dyDescent="0.25">
      <c r="A3" s="169" t="s">
        <v>600</v>
      </c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x14ac:dyDescent="0.25">
      <c r="A4" s="171" t="s">
        <v>15</v>
      </c>
      <c r="B4" s="173" t="s">
        <v>8</v>
      </c>
      <c r="C4" s="174" t="s">
        <v>16</v>
      </c>
      <c r="D4" s="174"/>
      <c r="E4" s="174"/>
      <c r="F4" s="174"/>
      <c r="G4" s="174"/>
      <c r="H4" s="174"/>
      <c r="I4" s="174"/>
      <c r="J4" s="174"/>
      <c r="K4" s="174"/>
      <c r="L4" s="174" t="s">
        <v>17</v>
      </c>
    </row>
    <row r="5" spans="1:12" x14ac:dyDescent="0.25">
      <c r="A5" s="172"/>
      <c r="B5" s="166"/>
      <c r="C5" s="72" t="s">
        <v>18</v>
      </c>
      <c r="D5" s="71" t="s">
        <v>19</v>
      </c>
      <c r="E5" s="71">
        <v>2020</v>
      </c>
      <c r="F5" s="71">
        <v>2021</v>
      </c>
      <c r="G5" s="71">
        <v>2022</v>
      </c>
      <c r="H5" s="71">
        <v>2023</v>
      </c>
      <c r="I5" s="71">
        <v>2024</v>
      </c>
      <c r="J5" s="71">
        <v>2025</v>
      </c>
      <c r="K5" s="71">
        <v>2026</v>
      </c>
      <c r="L5" s="174"/>
    </row>
    <row r="6" spans="1:12" x14ac:dyDescent="0.25">
      <c r="A6" s="11">
        <v>1</v>
      </c>
      <c r="B6" s="32" t="s">
        <v>44</v>
      </c>
      <c r="C6" s="18"/>
      <c r="D6" s="18"/>
      <c r="E6" s="18"/>
      <c r="F6" s="18"/>
      <c r="G6" s="18"/>
      <c r="H6" s="18"/>
      <c r="I6" s="18"/>
      <c r="J6" s="73">
        <f>110094+110094+106318</f>
        <v>326506</v>
      </c>
      <c r="K6" s="31">
        <v>382320</v>
      </c>
      <c r="L6" s="76">
        <f>+K6+J6+I6+H6+G6+F6+E6+D6+C6</f>
        <v>708826</v>
      </c>
    </row>
    <row r="7" spans="1:12" x14ac:dyDescent="0.25">
      <c r="A7" s="11">
        <f>+A6+1</f>
        <v>2</v>
      </c>
      <c r="B7" s="32" t="s">
        <v>504</v>
      </c>
      <c r="C7" s="18"/>
      <c r="D7" s="18"/>
      <c r="E7" s="18"/>
      <c r="F7" s="18"/>
      <c r="G7" s="18"/>
      <c r="H7" s="18"/>
      <c r="I7" s="18"/>
      <c r="J7" s="73"/>
      <c r="K7" s="31">
        <v>338477.86</v>
      </c>
      <c r="L7" s="76">
        <f>+K7+J7+I7+H7+G7+F7+E7+D7+C7</f>
        <v>338477.86</v>
      </c>
    </row>
    <row r="8" spans="1:12" x14ac:dyDescent="0.25">
      <c r="A8" s="11">
        <f t="shared" ref="A8:A71" si="0">+A7+1</f>
        <v>3</v>
      </c>
      <c r="B8" s="34" t="s">
        <v>47</v>
      </c>
      <c r="C8" s="12"/>
      <c r="D8" s="12"/>
      <c r="E8" s="12"/>
      <c r="F8" s="12"/>
      <c r="G8" s="12"/>
      <c r="H8" s="12">
        <v>99857.5</v>
      </c>
      <c r="I8" s="12"/>
      <c r="J8" s="74"/>
      <c r="K8" s="31"/>
      <c r="L8" s="76">
        <f t="shared" ref="L8:L75" si="1">+K8+J8+I8+H8+G8+F8+E8+D8+C8</f>
        <v>99857.5</v>
      </c>
    </row>
    <row r="9" spans="1:12" x14ac:dyDescent="0.25">
      <c r="A9" s="11">
        <f t="shared" si="0"/>
        <v>4</v>
      </c>
      <c r="B9" s="35" t="s">
        <v>49</v>
      </c>
      <c r="C9" s="12"/>
      <c r="D9" s="12"/>
      <c r="E9" s="12"/>
      <c r="F9" s="12"/>
      <c r="G9" s="12"/>
      <c r="H9" s="12">
        <v>140000</v>
      </c>
      <c r="I9" s="12"/>
      <c r="J9" s="74"/>
      <c r="K9" s="31"/>
      <c r="L9" s="76">
        <f t="shared" si="1"/>
        <v>140000</v>
      </c>
    </row>
    <row r="10" spans="1:12" x14ac:dyDescent="0.25">
      <c r="A10" s="11">
        <f t="shared" si="0"/>
        <v>5</v>
      </c>
      <c r="B10" s="35" t="s">
        <v>52</v>
      </c>
      <c r="C10" s="12"/>
      <c r="D10" s="12"/>
      <c r="E10" s="12"/>
      <c r="F10" s="12"/>
      <c r="G10" s="12"/>
      <c r="H10" s="12"/>
      <c r="I10" s="12"/>
      <c r="J10" s="74">
        <v>2567315.2999999998</v>
      </c>
      <c r="K10" s="31"/>
      <c r="L10" s="76">
        <f t="shared" si="1"/>
        <v>2567315.2999999998</v>
      </c>
    </row>
    <row r="11" spans="1:12" ht="24.75" x14ac:dyDescent="0.25">
      <c r="A11" s="11">
        <f t="shared" si="0"/>
        <v>6</v>
      </c>
      <c r="B11" s="35" t="s">
        <v>54</v>
      </c>
      <c r="C11" s="12"/>
      <c r="D11" s="12"/>
      <c r="E11" s="12"/>
      <c r="F11" s="12"/>
      <c r="G11" s="12"/>
      <c r="H11" s="12"/>
      <c r="I11" s="12"/>
      <c r="J11" s="74">
        <v>255706</v>
      </c>
      <c r="K11" s="31"/>
      <c r="L11" s="76">
        <f t="shared" si="1"/>
        <v>255706</v>
      </c>
    </row>
    <row r="12" spans="1:12" x14ac:dyDescent="0.25">
      <c r="A12" s="11">
        <f t="shared" si="0"/>
        <v>7</v>
      </c>
      <c r="B12" s="35" t="s">
        <v>432</v>
      </c>
      <c r="C12" s="12"/>
      <c r="D12" s="12"/>
      <c r="E12" s="12"/>
      <c r="F12" s="12">
        <f>29285.4+124327</f>
        <v>153612.4</v>
      </c>
      <c r="G12" s="12"/>
      <c r="H12" s="12"/>
      <c r="I12" s="12"/>
      <c r="J12" s="74"/>
      <c r="K12" s="31"/>
      <c r="L12" s="76">
        <f t="shared" si="1"/>
        <v>153612.4</v>
      </c>
    </row>
    <row r="13" spans="1:12" x14ac:dyDescent="0.25">
      <c r="A13" s="11">
        <f t="shared" si="0"/>
        <v>8</v>
      </c>
      <c r="B13" s="37" t="s">
        <v>56</v>
      </c>
      <c r="C13" s="12"/>
      <c r="D13" s="12"/>
      <c r="E13" s="12"/>
      <c r="F13" s="12"/>
      <c r="G13" s="12"/>
      <c r="H13" s="12"/>
      <c r="I13" s="12">
        <v>165200</v>
      </c>
      <c r="J13" s="74"/>
      <c r="K13" s="31"/>
      <c r="L13" s="76">
        <f t="shared" si="1"/>
        <v>165200</v>
      </c>
    </row>
    <row r="14" spans="1:12" x14ac:dyDescent="0.25">
      <c r="A14" s="11">
        <f t="shared" si="0"/>
        <v>9</v>
      </c>
      <c r="B14" s="37" t="s">
        <v>620</v>
      </c>
      <c r="C14" s="12"/>
      <c r="D14" s="12"/>
      <c r="E14" s="12"/>
      <c r="F14" s="12"/>
      <c r="G14" s="12"/>
      <c r="H14" s="12"/>
      <c r="I14" s="12"/>
      <c r="J14" s="74"/>
      <c r="K14" s="31">
        <v>2230200</v>
      </c>
      <c r="L14" s="76">
        <f t="shared" si="1"/>
        <v>2230200</v>
      </c>
    </row>
    <row r="15" spans="1:12" x14ac:dyDescent="0.25">
      <c r="A15" s="11">
        <f t="shared" si="0"/>
        <v>10</v>
      </c>
      <c r="B15" s="37" t="s">
        <v>57</v>
      </c>
      <c r="C15" s="12"/>
      <c r="D15" s="12"/>
      <c r="E15" s="12"/>
      <c r="F15" s="12"/>
      <c r="G15" s="12"/>
      <c r="H15" s="12"/>
      <c r="I15" s="12"/>
      <c r="J15" s="74">
        <v>183662.56</v>
      </c>
      <c r="K15" s="31">
        <v>1056834.3400000001</v>
      </c>
      <c r="L15" s="76">
        <f t="shared" si="1"/>
        <v>1240496.9000000001</v>
      </c>
    </row>
    <row r="16" spans="1:12" x14ac:dyDescent="0.25">
      <c r="A16" s="11">
        <f t="shared" si="0"/>
        <v>11</v>
      </c>
      <c r="B16" s="37" t="s">
        <v>621</v>
      </c>
      <c r="C16" s="12"/>
      <c r="D16" s="12"/>
      <c r="E16" s="12"/>
      <c r="F16" s="12"/>
      <c r="G16" s="12"/>
      <c r="H16" s="12"/>
      <c r="I16" s="12"/>
      <c r="J16" s="74"/>
      <c r="K16" s="31">
        <v>2660</v>
      </c>
      <c r="L16" s="76"/>
    </row>
    <row r="17" spans="1:12" x14ac:dyDescent="0.25">
      <c r="A17" s="11">
        <f t="shared" si="0"/>
        <v>12</v>
      </c>
      <c r="B17" s="35" t="s">
        <v>59</v>
      </c>
      <c r="C17" s="12"/>
      <c r="D17" s="12"/>
      <c r="E17" s="12"/>
      <c r="F17" s="12"/>
      <c r="G17" s="12"/>
      <c r="H17" s="12"/>
      <c r="I17" s="12"/>
      <c r="J17" s="74">
        <v>271937.5</v>
      </c>
      <c r="K17" s="31"/>
      <c r="L17" s="76">
        <f t="shared" si="1"/>
        <v>271937.5</v>
      </c>
    </row>
    <row r="18" spans="1:12" x14ac:dyDescent="0.25">
      <c r="A18" s="11">
        <f t="shared" si="0"/>
        <v>13</v>
      </c>
      <c r="B18" s="35" t="s">
        <v>631</v>
      </c>
      <c r="C18" s="12"/>
      <c r="D18" s="12"/>
      <c r="E18" s="12"/>
      <c r="F18" s="12"/>
      <c r="G18" s="12"/>
      <c r="H18" s="12"/>
      <c r="I18" s="12"/>
      <c r="J18" s="74">
        <v>151895.51</v>
      </c>
      <c r="K18" s="31">
        <v>0</v>
      </c>
      <c r="L18" s="76">
        <f t="shared" si="1"/>
        <v>151895.51</v>
      </c>
    </row>
    <row r="19" spans="1:12" x14ac:dyDescent="0.25">
      <c r="A19" s="11">
        <f t="shared" si="0"/>
        <v>14</v>
      </c>
      <c r="B19" s="35" t="s">
        <v>61</v>
      </c>
      <c r="C19" s="12"/>
      <c r="D19" s="12"/>
      <c r="E19" s="12"/>
      <c r="F19" s="12"/>
      <c r="G19" s="12"/>
      <c r="H19" s="12"/>
      <c r="I19" s="12">
        <v>37458.300000000003</v>
      </c>
      <c r="J19" s="74">
        <v>3094449.33</v>
      </c>
      <c r="K19" s="31">
        <v>686949.98</v>
      </c>
      <c r="L19" s="76">
        <f t="shared" si="1"/>
        <v>3818857.61</v>
      </c>
    </row>
    <row r="20" spans="1:12" x14ac:dyDescent="0.25">
      <c r="A20" s="11">
        <f t="shared" si="0"/>
        <v>15</v>
      </c>
      <c r="B20" s="35" t="s">
        <v>622</v>
      </c>
      <c r="C20" s="12"/>
      <c r="D20" s="12"/>
      <c r="E20" s="12"/>
      <c r="F20" s="12"/>
      <c r="G20" s="12"/>
      <c r="H20" s="12"/>
      <c r="I20" s="12"/>
      <c r="J20" s="74"/>
      <c r="K20" s="31">
        <v>134790</v>
      </c>
      <c r="L20" s="76">
        <f t="shared" si="1"/>
        <v>134790</v>
      </c>
    </row>
    <row r="21" spans="1:12" x14ac:dyDescent="0.25">
      <c r="A21" s="11">
        <f t="shared" si="0"/>
        <v>16</v>
      </c>
      <c r="B21" s="35" t="s">
        <v>62</v>
      </c>
      <c r="C21" s="12"/>
      <c r="D21" s="12"/>
      <c r="E21" s="12"/>
      <c r="F21" s="12"/>
      <c r="G21" s="12"/>
      <c r="H21" s="12">
        <v>34511.99</v>
      </c>
      <c r="I21" s="12"/>
      <c r="J21" s="74"/>
      <c r="K21" s="31"/>
      <c r="L21" s="76">
        <f t="shared" si="1"/>
        <v>34511.99</v>
      </c>
    </row>
    <row r="22" spans="1:12" x14ac:dyDescent="0.25">
      <c r="A22" s="11">
        <f t="shared" si="0"/>
        <v>17</v>
      </c>
      <c r="B22" s="35" t="s">
        <v>64</v>
      </c>
      <c r="C22" s="12"/>
      <c r="D22" s="12"/>
      <c r="E22" s="12"/>
      <c r="F22" s="12"/>
      <c r="G22" s="12"/>
      <c r="H22" s="12"/>
      <c r="I22" s="12"/>
      <c r="J22" s="74"/>
      <c r="K22" s="31">
        <v>1422000</v>
      </c>
      <c r="L22" s="76">
        <f t="shared" si="1"/>
        <v>1422000</v>
      </c>
    </row>
    <row r="23" spans="1:12" x14ac:dyDescent="0.25">
      <c r="A23" s="11">
        <f t="shared" si="0"/>
        <v>18</v>
      </c>
      <c r="B23" s="35" t="s">
        <v>66</v>
      </c>
      <c r="C23" s="12"/>
      <c r="D23" s="12"/>
      <c r="E23" s="12"/>
      <c r="F23" s="12"/>
      <c r="G23" s="12"/>
      <c r="H23" s="12"/>
      <c r="I23" s="12"/>
      <c r="J23" s="74">
        <v>2344749.2999999998</v>
      </c>
      <c r="K23" s="31"/>
      <c r="L23" s="76">
        <f t="shared" si="1"/>
        <v>2344749.2999999998</v>
      </c>
    </row>
    <row r="24" spans="1:12" x14ac:dyDescent="0.25">
      <c r="A24" s="11">
        <f t="shared" si="0"/>
        <v>19</v>
      </c>
      <c r="B24" s="34" t="s">
        <v>67</v>
      </c>
      <c r="C24" s="12"/>
      <c r="D24" s="12">
        <v>379126.87</v>
      </c>
      <c r="E24" s="12">
        <v>56997.46</v>
      </c>
      <c r="F24" s="12"/>
      <c r="G24" s="12"/>
      <c r="H24" s="12"/>
      <c r="I24" s="12"/>
      <c r="J24" s="74"/>
      <c r="K24" s="31"/>
      <c r="L24" s="76">
        <f t="shared" si="1"/>
        <v>436124.33</v>
      </c>
    </row>
    <row r="25" spans="1:12" ht="24.75" x14ac:dyDescent="0.25">
      <c r="A25" s="11">
        <f t="shared" si="0"/>
        <v>20</v>
      </c>
      <c r="B25" s="35" t="s">
        <v>505</v>
      </c>
      <c r="C25" s="12"/>
      <c r="D25" s="12"/>
      <c r="E25" s="12"/>
      <c r="F25" s="12"/>
      <c r="G25" s="12"/>
      <c r="H25" s="12"/>
      <c r="I25" s="12"/>
      <c r="J25" s="74">
        <v>202242.84</v>
      </c>
      <c r="K25" s="31">
        <v>181176.05</v>
      </c>
      <c r="L25" s="76">
        <f t="shared" si="1"/>
        <v>383418.89</v>
      </c>
    </row>
    <row r="26" spans="1:12" x14ac:dyDescent="0.25">
      <c r="A26" s="11">
        <f t="shared" si="0"/>
        <v>21</v>
      </c>
      <c r="B26" s="35" t="s">
        <v>506</v>
      </c>
      <c r="C26" s="12"/>
      <c r="D26" s="12"/>
      <c r="E26" s="12"/>
      <c r="F26" s="12"/>
      <c r="G26" s="12"/>
      <c r="H26" s="12"/>
      <c r="I26" s="12"/>
      <c r="J26" s="74">
        <v>866960</v>
      </c>
      <c r="K26" s="31">
        <v>996234</v>
      </c>
      <c r="L26" s="76">
        <f t="shared" si="1"/>
        <v>1863194</v>
      </c>
    </row>
    <row r="27" spans="1:12" ht="24.75" x14ac:dyDescent="0.25">
      <c r="A27" s="11">
        <f t="shared" si="0"/>
        <v>22</v>
      </c>
      <c r="B27" s="35" t="s">
        <v>489</v>
      </c>
      <c r="C27" s="12"/>
      <c r="D27" s="12"/>
      <c r="E27" s="12"/>
      <c r="F27" s="12"/>
      <c r="G27" s="12"/>
      <c r="H27" s="12"/>
      <c r="I27" s="12"/>
      <c r="J27" s="74">
        <v>1050117.3999999999</v>
      </c>
      <c r="K27" s="31">
        <v>946232</v>
      </c>
      <c r="L27" s="76">
        <f t="shared" si="1"/>
        <v>1996349.4</v>
      </c>
    </row>
    <row r="28" spans="1:12" x14ac:dyDescent="0.25">
      <c r="A28" s="11">
        <f t="shared" si="0"/>
        <v>23</v>
      </c>
      <c r="B28" s="35" t="s">
        <v>630</v>
      </c>
      <c r="C28" s="12"/>
      <c r="D28" s="12"/>
      <c r="E28" s="12"/>
      <c r="F28" s="12"/>
      <c r="G28" s="12"/>
      <c r="H28" s="12"/>
      <c r="I28" s="12"/>
      <c r="J28" s="74"/>
      <c r="K28" s="31">
        <v>246620</v>
      </c>
      <c r="L28" s="76">
        <f t="shared" si="1"/>
        <v>246620</v>
      </c>
    </row>
    <row r="29" spans="1:12" x14ac:dyDescent="0.25">
      <c r="A29" s="11">
        <f t="shared" si="0"/>
        <v>24</v>
      </c>
      <c r="B29" s="35" t="s">
        <v>416</v>
      </c>
      <c r="C29" s="12"/>
      <c r="D29" s="12"/>
      <c r="E29" s="12"/>
      <c r="F29" s="12"/>
      <c r="G29" s="12"/>
      <c r="H29" s="12"/>
      <c r="I29" s="12"/>
      <c r="J29" s="74">
        <v>67968</v>
      </c>
      <c r="K29" s="31">
        <v>4242989.5</v>
      </c>
      <c r="L29" s="76">
        <f t="shared" si="1"/>
        <v>4310957.5</v>
      </c>
    </row>
    <row r="30" spans="1:12" x14ac:dyDescent="0.25">
      <c r="A30" s="11">
        <f t="shared" si="0"/>
        <v>25</v>
      </c>
      <c r="B30" s="35" t="s">
        <v>70</v>
      </c>
      <c r="C30" s="12"/>
      <c r="D30" s="12"/>
      <c r="E30" s="12"/>
      <c r="F30" s="12">
        <v>56109</v>
      </c>
      <c r="G30" s="12"/>
      <c r="H30" s="12"/>
      <c r="I30" s="12"/>
      <c r="J30" s="74"/>
      <c r="K30" s="31"/>
      <c r="L30" s="76">
        <f t="shared" si="1"/>
        <v>56109</v>
      </c>
    </row>
    <row r="31" spans="1:12" x14ac:dyDescent="0.25">
      <c r="A31" s="11">
        <f t="shared" si="0"/>
        <v>26</v>
      </c>
      <c r="B31" s="36" t="s">
        <v>71</v>
      </c>
      <c r="C31" s="12"/>
      <c r="D31" s="12"/>
      <c r="E31" s="12"/>
      <c r="F31" s="12"/>
      <c r="G31" s="12"/>
      <c r="H31" s="12"/>
      <c r="I31" s="12"/>
      <c r="J31" s="74">
        <v>94400</v>
      </c>
      <c r="K31" s="31"/>
      <c r="L31" s="76">
        <f t="shared" si="1"/>
        <v>94400</v>
      </c>
    </row>
    <row r="32" spans="1:12" x14ac:dyDescent="0.25">
      <c r="A32" s="11">
        <f t="shared" si="0"/>
        <v>27</v>
      </c>
      <c r="B32" s="37" t="s">
        <v>72</v>
      </c>
      <c r="C32" s="12"/>
      <c r="D32" s="12"/>
      <c r="E32" s="12"/>
      <c r="F32" s="12"/>
      <c r="G32" s="12"/>
      <c r="H32" s="12"/>
      <c r="I32" s="12">
        <v>230100</v>
      </c>
      <c r="J32" s="74"/>
      <c r="K32" s="31"/>
      <c r="L32" s="76">
        <f t="shared" si="1"/>
        <v>230100</v>
      </c>
    </row>
    <row r="33" spans="1:12" x14ac:dyDescent="0.25">
      <c r="A33" s="11">
        <f t="shared" si="0"/>
        <v>28</v>
      </c>
      <c r="B33" s="32" t="s">
        <v>73</v>
      </c>
      <c r="C33" s="12"/>
      <c r="D33" s="12"/>
      <c r="E33" s="12"/>
      <c r="F33" s="12"/>
      <c r="G33" s="12"/>
      <c r="H33" s="12"/>
      <c r="I33" s="12"/>
      <c r="J33" s="74">
        <v>1283250</v>
      </c>
      <c r="K33" s="31">
        <v>1268500</v>
      </c>
      <c r="L33" s="76">
        <f t="shared" si="1"/>
        <v>2551750</v>
      </c>
    </row>
    <row r="34" spans="1:12" x14ac:dyDescent="0.25">
      <c r="A34" s="11">
        <f t="shared" si="0"/>
        <v>29</v>
      </c>
      <c r="B34" s="34" t="s">
        <v>75</v>
      </c>
      <c r="C34" s="12"/>
      <c r="D34" s="12"/>
      <c r="E34" s="12"/>
      <c r="F34" s="12"/>
      <c r="G34" s="12"/>
      <c r="H34" s="12"/>
      <c r="I34" s="12"/>
      <c r="J34" s="74">
        <v>3214426.2</v>
      </c>
      <c r="K34" s="31"/>
      <c r="L34" s="76">
        <f t="shared" si="1"/>
        <v>3214426.2</v>
      </c>
    </row>
    <row r="35" spans="1:12" x14ac:dyDescent="0.25">
      <c r="A35" s="11">
        <f t="shared" si="0"/>
        <v>30</v>
      </c>
      <c r="B35" s="35" t="s">
        <v>77</v>
      </c>
      <c r="C35" s="12"/>
      <c r="D35" s="12"/>
      <c r="E35" s="12"/>
      <c r="F35" s="12"/>
      <c r="G35" s="12"/>
      <c r="H35" s="12">
        <v>1036240.72</v>
      </c>
      <c r="I35" s="12"/>
      <c r="J35" s="74"/>
      <c r="K35" s="31"/>
      <c r="L35" s="76">
        <f t="shared" si="1"/>
        <v>1036240.72</v>
      </c>
    </row>
    <row r="36" spans="1:12" x14ac:dyDescent="0.25">
      <c r="A36" s="11">
        <f t="shared" si="0"/>
        <v>31</v>
      </c>
      <c r="B36" s="34" t="s">
        <v>78</v>
      </c>
      <c r="C36" s="12"/>
      <c r="D36" s="12">
        <v>29500</v>
      </c>
      <c r="E36" s="12"/>
      <c r="F36" s="12"/>
      <c r="G36" s="12"/>
      <c r="H36" s="12"/>
      <c r="I36" s="12"/>
      <c r="J36" s="74"/>
      <c r="K36" s="31"/>
      <c r="L36" s="76">
        <f t="shared" si="1"/>
        <v>29500</v>
      </c>
    </row>
    <row r="37" spans="1:12" x14ac:dyDescent="0.25">
      <c r="A37" s="11">
        <f t="shared" si="0"/>
        <v>32</v>
      </c>
      <c r="B37" s="35" t="s">
        <v>79</v>
      </c>
      <c r="C37" s="12"/>
      <c r="D37" s="12"/>
      <c r="E37" s="12"/>
      <c r="F37" s="12">
        <v>19087.34</v>
      </c>
      <c r="G37" s="12"/>
      <c r="H37" s="12"/>
      <c r="I37" s="12"/>
      <c r="J37" s="74"/>
      <c r="K37" s="31"/>
      <c r="L37" s="76">
        <f t="shared" si="1"/>
        <v>19087.34</v>
      </c>
    </row>
    <row r="38" spans="1:12" x14ac:dyDescent="0.25">
      <c r="A38" s="11">
        <f t="shared" si="0"/>
        <v>33</v>
      </c>
      <c r="B38" s="36" t="s">
        <v>81</v>
      </c>
      <c r="C38" s="12"/>
      <c r="D38" s="12"/>
      <c r="E38" s="12"/>
      <c r="F38" s="12">
        <v>7670</v>
      </c>
      <c r="G38" s="12"/>
      <c r="H38" s="12"/>
      <c r="I38" s="12"/>
      <c r="J38" s="74"/>
      <c r="K38" s="31"/>
      <c r="L38" s="76">
        <f t="shared" si="1"/>
        <v>7670</v>
      </c>
    </row>
    <row r="39" spans="1:12" x14ac:dyDescent="0.25">
      <c r="A39" s="11">
        <f t="shared" si="0"/>
        <v>34</v>
      </c>
      <c r="B39" s="35" t="s">
        <v>83</v>
      </c>
      <c r="C39" s="12"/>
      <c r="D39" s="12">
        <v>9357</v>
      </c>
      <c r="E39" s="12"/>
      <c r="F39" s="12"/>
      <c r="G39" s="12"/>
      <c r="H39" s="12"/>
      <c r="I39" s="12"/>
      <c r="J39" s="74"/>
      <c r="K39" s="31"/>
      <c r="L39" s="76">
        <f t="shared" si="1"/>
        <v>9357</v>
      </c>
    </row>
    <row r="40" spans="1:12" x14ac:dyDescent="0.25">
      <c r="A40" s="11">
        <f t="shared" si="0"/>
        <v>35</v>
      </c>
      <c r="B40" s="35" t="s">
        <v>84</v>
      </c>
      <c r="C40" s="12"/>
      <c r="D40" s="12"/>
      <c r="E40" s="12"/>
      <c r="F40" s="12">
        <v>19100</v>
      </c>
      <c r="G40" s="12"/>
      <c r="H40" s="12"/>
      <c r="I40" s="12"/>
      <c r="J40" s="74"/>
      <c r="K40" s="31"/>
      <c r="L40" s="76">
        <f t="shared" si="1"/>
        <v>19100</v>
      </c>
    </row>
    <row r="41" spans="1:12" x14ac:dyDescent="0.25">
      <c r="A41" s="11">
        <f t="shared" si="0"/>
        <v>36</v>
      </c>
      <c r="B41" s="36" t="s">
        <v>86</v>
      </c>
      <c r="C41" s="12"/>
      <c r="D41" s="12"/>
      <c r="E41" s="12"/>
      <c r="F41" s="12"/>
      <c r="G41" s="12"/>
      <c r="H41" s="12"/>
      <c r="I41" s="12"/>
      <c r="J41" s="74">
        <v>61308</v>
      </c>
      <c r="K41" s="31">
        <v>36192</v>
      </c>
      <c r="L41" s="76">
        <f>+K41+J41+I41+H41+G41+F41+E41+D41+C41</f>
        <v>97500</v>
      </c>
    </row>
    <row r="42" spans="1:12" x14ac:dyDescent="0.25">
      <c r="A42" s="11">
        <f t="shared" si="0"/>
        <v>37</v>
      </c>
      <c r="B42" s="36" t="s">
        <v>511</v>
      </c>
      <c r="C42" s="12"/>
      <c r="D42" s="12"/>
      <c r="E42" s="12"/>
      <c r="F42" s="12"/>
      <c r="G42" s="12"/>
      <c r="H42" s="12"/>
      <c r="I42" s="12"/>
      <c r="J42" s="74">
        <v>491135</v>
      </c>
      <c r="K42" s="31"/>
      <c r="L42" s="76">
        <f>+K42+J42+I42+H42+G42+F42+E42+D42+C42</f>
        <v>491135</v>
      </c>
    </row>
    <row r="43" spans="1:12" x14ac:dyDescent="0.25">
      <c r="A43" s="11">
        <f t="shared" si="0"/>
        <v>38</v>
      </c>
      <c r="B43" s="35" t="s">
        <v>88</v>
      </c>
      <c r="C43" s="12"/>
      <c r="D43" s="12"/>
      <c r="E43" s="12"/>
      <c r="F43" s="12"/>
      <c r="G43" s="12"/>
      <c r="H43" s="12">
        <v>105498.8</v>
      </c>
      <c r="I43" s="12"/>
      <c r="J43" s="74"/>
      <c r="K43" s="31"/>
      <c r="L43" s="76">
        <f t="shared" si="1"/>
        <v>105498.8</v>
      </c>
    </row>
    <row r="44" spans="1:12" x14ac:dyDescent="0.25">
      <c r="A44" s="11">
        <f t="shared" si="0"/>
        <v>39</v>
      </c>
      <c r="B44" s="35" t="s">
        <v>90</v>
      </c>
      <c r="C44" s="12"/>
      <c r="D44" s="12"/>
      <c r="E44" s="12"/>
      <c r="F44" s="12"/>
      <c r="G44" s="12"/>
      <c r="H44" s="12"/>
      <c r="I44" s="12"/>
      <c r="J44" s="74">
        <v>330266.74</v>
      </c>
      <c r="K44" s="31">
        <v>2296394.7000000002</v>
      </c>
      <c r="L44" s="76">
        <f t="shared" si="1"/>
        <v>2626661.4400000004</v>
      </c>
    </row>
    <row r="45" spans="1:12" x14ac:dyDescent="0.25">
      <c r="A45" s="11">
        <f t="shared" si="0"/>
        <v>40</v>
      </c>
      <c r="B45" s="35" t="s">
        <v>91</v>
      </c>
      <c r="C45" s="12"/>
      <c r="D45" s="12"/>
      <c r="E45" s="12"/>
      <c r="F45" s="12"/>
      <c r="G45" s="12"/>
      <c r="H45" s="12"/>
      <c r="I45" s="12"/>
      <c r="J45" s="74">
        <v>57300</v>
      </c>
      <c r="K45" s="31">
        <v>37350</v>
      </c>
      <c r="L45" s="76">
        <f t="shared" si="1"/>
        <v>94650</v>
      </c>
    </row>
    <row r="46" spans="1:12" x14ac:dyDescent="0.25">
      <c r="A46" s="11">
        <f t="shared" si="0"/>
        <v>41</v>
      </c>
      <c r="B46" s="38" t="s">
        <v>92</v>
      </c>
      <c r="C46" s="12"/>
      <c r="D46" s="12"/>
      <c r="E46" s="12"/>
      <c r="F46" s="12"/>
      <c r="G46" s="12"/>
      <c r="H46" s="12"/>
      <c r="I46" s="12"/>
      <c r="J46" s="74">
        <v>850544</v>
      </c>
      <c r="K46" s="31">
        <v>168504</v>
      </c>
      <c r="L46" s="76">
        <f t="shared" si="1"/>
        <v>1019048</v>
      </c>
    </row>
    <row r="47" spans="1:12" x14ac:dyDescent="0.25">
      <c r="A47" s="11">
        <f t="shared" si="0"/>
        <v>42</v>
      </c>
      <c r="B47" s="34" t="s">
        <v>94</v>
      </c>
      <c r="C47" s="12"/>
      <c r="D47" s="12"/>
      <c r="E47" s="12"/>
      <c r="F47" s="12"/>
      <c r="G47" s="12"/>
      <c r="H47" s="12"/>
      <c r="I47" s="12"/>
      <c r="J47" s="74">
        <v>40000</v>
      </c>
      <c r="K47" s="31"/>
      <c r="L47" s="76">
        <f t="shared" si="1"/>
        <v>40000</v>
      </c>
    </row>
    <row r="48" spans="1:12" x14ac:dyDescent="0.25">
      <c r="A48" s="11">
        <f t="shared" si="0"/>
        <v>43</v>
      </c>
      <c r="B48" s="34" t="s">
        <v>493</v>
      </c>
      <c r="C48" s="12"/>
      <c r="D48" s="12"/>
      <c r="E48" s="12"/>
      <c r="F48" s="12"/>
      <c r="G48" s="12"/>
      <c r="H48" s="12"/>
      <c r="I48" s="12"/>
      <c r="J48" s="74">
        <v>122602</v>
      </c>
      <c r="K48" s="31"/>
      <c r="L48" s="76">
        <f t="shared" si="1"/>
        <v>122602</v>
      </c>
    </row>
    <row r="49" spans="1:12" x14ac:dyDescent="0.25">
      <c r="A49" s="11">
        <f t="shared" si="0"/>
        <v>44</v>
      </c>
      <c r="B49" s="36" t="s">
        <v>96</v>
      </c>
      <c r="C49" s="12"/>
      <c r="D49" s="12"/>
      <c r="E49" s="12"/>
      <c r="F49" s="12"/>
      <c r="G49" s="12"/>
      <c r="H49" s="12"/>
      <c r="I49" s="12">
        <v>320471.67</v>
      </c>
      <c r="J49" s="74">
        <v>9735</v>
      </c>
      <c r="K49" s="31"/>
      <c r="L49" s="76">
        <f t="shared" si="1"/>
        <v>330206.67</v>
      </c>
    </row>
    <row r="50" spans="1:12" x14ac:dyDescent="0.25">
      <c r="A50" s="11">
        <f t="shared" si="0"/>
        <v>45</v>
      </c>
      <c r="B50" s="36" t="s">
        <v>629</v>
      </c>
      <c r="C50" s="12"/>
      <c r="D50" s="12"/>
      <c r="E50" s="12"/>
      <c r="F50" s="12"/>
      <c r="G50" s="12"/>
      <c r="H50" s="12"/>
      <c r="I50" s="12"/>
      <c r="J50" s="74"/>
      <c r="K50" s="31">
        <v>1052640.24</v>
      </c>
      <c r="L50" s="76">
        <f t="shared" si="1"/>
        <v>1052640.24</v>
      </c>
    </row>
    <row r="51" spans="1:12" ht="24.75" x14ac:dyDescent="0.25">
      <c r="A51" s="11">
        <f t="shared" si="0"/>
        <v>46</v>
      </c>
      <c r="B51" s="36" t="s">
        <v>491</v>
      </c>
      <c r="C51" s="12"/>
      <c r="D51" s="12"/>
      <c r="E51" s="12"/>
      <c r="F51" s="12"/>
      <c r="G51" s="12"/>
      <c r="H51" s="12"/>
      <c r="I51" s="12"/>
      <c r="J51" s="74">
        <v>111194.78</v>
      </c>
      <c r="K51" s="31"/>
      <c r="L51" s="76">
        <f t="shared" si="1"/>
        <v>111194.78</v>
      </c>
    </row>
    <row r="52" spans="1:12" x14ac:dyDescent="0.25">
      <c r="A52" s="11">
        <f t="shared" si="0"/>
        <v>47</v>
      </c>
      <c r="B52" s="37" t="s">
        <v>97</v>
      </c>
      <c r="C52" s="12"/>
      <c r="D52" s="12"/>
      <c r="E52" s="12"/>
      <c r="F52" s="12"/>
      <c r="G52" s="12"/>
      <c r="H52" s="12"/>
      <c r="I52" s="12">
        <v>25640</v>
      </c>
      <c r="J52" s="74"/>
      <c r="K52" s="31"/>
      <c r="L52" s="76">
        <f t="shared" si="1"/>
        <v>25640</v>
      </c>
    </row>
    <row r="53" spans="1:12" x14ac:dyDescent="0.25">
      <c r="A53" s="11">
        <f t="shared" si="0"/>
        <v>48</v>
      </c>
      <c r="B53" s="35" t="s">
        <v>417</v>
      </c>
      <c r="C53" s="12"/>
      <c r="D53" s="12"/>
      <c r="E53" s="12"/>
      <c r="F53" s="12"/>
      <c r="G53" s="12"/>
      <c r="H53" s="12"/>
      <c r="I53" s="12"/>
      <c r="J53" s="74">
        <f>244945.99+630883.46</f>
        <v>875829.45</v>
      </c>
      <c r="K53" s="31"/>
      <c r="L53" s="76">
        <f t="shared" si="1"/>
        <v>875829.45</v>
      </c>
    </row>
    <row r="54" spans="1:12" x14ac:dyDescent="0.25">
      <c r="A54" s="11">
        <f t="shared" si="0"/>
        <v>49</v>
      </c>
      <c r="B54" s="35" t="s">
        <v>615</v>
      </c>
      <c r="C54" s="12"/>
      <c r="D54" s="12"/>
      <c r="E54" s="12"/>
      <c r="F54" s="12"/>
      <c r="G54" s="12"/>
      <c r="H54" s="12"/>
      <c r="I54" s="12"/>
      <c r="J54" s="74"/>
      <c r="K54" s="31">
        <v>22500</v>
      </c>
      <c r="L54" s="76">
        <f t="shared" si="1"/>
        <v>22500</v>
      </c>
    </row>
    <row r="55" spans="1:12" x14ac:dyDescent="0.25">
      <c r="A55" s="11">
        <f t="shared" si="0"/>
        <v>50</v>
      </c>
      <c r="B55" s="35" t="s">
        <v>99</v>
      </c>
      <c r="C55" s="12"/>
      <c r="D55" s="12"/>
      <c r="E55" s="12"/>
      <c r="F55" s="12"/>
      <c r="G55" s="12"/>
      <c r="H55" s="12"/>
      <c r="I55" s="12"/>
      <c r="J55" s="74"/>
      <c r="K55" s="31">
        <v>1885817.6</v>
      </c>
      <c r="L55" s="76">
        <f t="shared" si="1"/>
        <v>1885817.6</v>
      </c>
    </row>
    <row r="56" spans="1:12" x14ac:dyDescent="0.25">
      <c r="A56" s="11">
        <f t="shared" si="0"/>
        <v>51</v>
      </c>
      <c r="B56" s="36" t="s">
        <v>101</v>
      </c>
      <c r="C56" s="12"/>
      <c r="D56" s="12"/>
      <c r="E56" s="12"/>
      <c r="F56" s="12"/>
      <c r="G56" s="12"/>
      <c r="H56" s="12"/>
      <c r="I56" s="12"/>
      <c r="J56" s="74">
        <v>540000</v>
      </c>
      <c r="K56" s="31"/>
      <c r="L56" s="76">
        <f t="shared" si="1"/>
        <v>540000</v>
      </c>
    </row>
    <row r="57" spans="1:12" x14ac:dyDescent="0.25">
      <c r="A57" s="11">
        <f t="shared" si="0"/>
        <v>52</v>
      </c>
      <c r="B57" s="35" t="s">
        <v>102</v>
      </c>
      <c r="C57" s="12"/>
      <c r="D57" s="12"/>
      <c r="E57" s="12"/>
      <c r="F57" s="12"/>
      <c r="G57" s="12">
        <f>123900+23600</f>
        <v>147500</v>
      </c>
      <c r="H57" s="12">
        <f>47790+41300</f>
        <v>89090</v>
      </c>
      <c r="I57" s="12">
        <v>20060</v>
      </c>
      <c r="J57" s="74">
        <f>660092+309396</f>
        <v>969488</v>
      </c>
      <c r="K57" s="31"/>
      <c r="L57" s="76">
        <f t="shared" si="1"/>
        <v>1226138</v>
      </c>
    </row>
    <row r="58" spans="1:12" x14ac:dyDescent="0.25">
      <c r="A58" s="11">
        <f t="shared" si="0"/>
        <v>53</v>
      </c>
      <c r="B58" s="35" t="s">
        <v>104</v>
      </c>
      <c r="C58" s="12"/>
      <c r="D58" s="12">
        <v>50578</v>
      </c>
      <c r="E58" s="12"/>
      <c r="F58" s="12"/>
      <c r="G58" s="12"/>
      <c r="H58" s="12">
        <f>129100+52000</f>
        <v>181100</v>
      </c>
      <c r="I58" s="12"/>
      <c r="J58" s="74">
        <v>29400</v>
      </c>
      <c r="K58" s="31"/>
      <c r="L58" s="76">
        <f t="shared" si="1"/>
        <v>261078</v>
      </c>
    </row>
    <row r="59" spans="1:12" x14ac:dyDescent="0.25">
      <c r="A59" s="11">
        <f t="shared" si="0"/>
        <v>54</v>
      </c>
      <c r="B59" s="35" t="s">
        <v>419</v>
      </c>
      <c r="C59" s="12"/>
      <c r="D59" s="12"/>
      <c r="E59" s="12">
        <f>34820+111500</f>
        <v>146320</v>
      </c>
      <c r="F59" s="12"/>
      <c r="G59" s="12"/>
      <c r="H59" s="12"/>
      <c r="I59" s="12"/>
      <c r="J59" s="74"/>
      <c r="K59" s="31">
        <v>271400</v>
      </c>
      <c r="L59" s="76">
        <f t="shared" si="1"/>
        <v>417720</v>
      </c>
    </row>
    <row r="60" spans="1:12" x14ac:dyDescent="0.25">
      <c r="A60" s="11">
        <f t="shared" si="0"/>
        <v>55</v>
      </c>
      <c r="B60" s="35" t="s">
        <v>613</v>
      </c>
      <c r="C60" s="12"/>
      <c r="D60" s="12"/>
      <c r="E60" s="12"/>
      <c r="F60" s="12"/>
      <c r="G60" s="12"/>
      <c r="H60" s="12"/>
      <c r="I60" s="12"/>
      <c r="J60" s="74"/>
      <c r="K60" s="31">
        <v>28910</v>
      </c>
      <c r="L60" s="76">
        <f t="shared" si="1"/>
        <v>28910</v>
      </c>
    </row>
    <row r="61" spans="1:12" x14ac:dyDescent="0.25">
      <c r="A61" s="11">
        <f t="shared" si="0"/>
        <v>56</v>
      </c>
      <c r="B61" s="35" t="s">
        <v>628</v>
      </c>
      <c r="C61" s="12"/>
      <c r="D61" s="12"/>
      <c r="E61" s="12"/>
      <c r="F61" s="12"/>
      <c r="G61" s="12"/>
      <c r="H61" s="12"/>
      <c r="I61" s="12"/>
      <c r="J61" s="74">
        <v>982725.08</v>
      </c>
      <c r="K61" s="31">
        <v>86035.26</v>
      </c>
      <c r="L61" s="76">
        <f t="shared" si="1"/>
        <v>1068760.3399999999</v>
      </c>
    </row>
    <row r="62" spans="1:12" x14ac:dyDescent="0.25">
      <c r="A62" s="11">
        <f t="shared" si="0"/>
        <v>57</v>
      </c>
      <c r="B62" s="35" t="s">
        <v>339</v>
      </c>
      <c r="C62" s="12"/>
      <c r="D62" s="12"/>
      <c r="E62" s="12"/>
      <c r="F62" s="12">
        <v>57582</v>
      </c>
      <c r="G62" s="12"/>
      <c r="H62" s="12"/>
      <c r="I62" s="12"/>
      <c r="J62" s="74"/>
      <c r="K62" s="31"/>
      <c r="L62" s="76">
        <f t="shared" si="1"/>
        <v>57582</v>
      </c>
    </row>
    <row r="63" spans="1:12" ht="24.75" x14ac:dyDescent="0.25">
      <c r="A63" s="11">
        <f t="shared" si="0"/>
        <v>58</v>
      </c>
      <c r="B63" s="35" t="s">
        <v>507</v>
      </c>
      <c r="C63" s="12"/>
      <c r="D63" s="12"/>
      <c r="E63" s="12"/>
      <c r="F63" s="12"/>
      <c r="G63" s="12"/>
      <c r="H63" s="12"/>
      <c r="I63" s="12"/>
      <c r="J63" s="74"/>
      <c r="K63" s="31">
        <v>172575</v>
      </c>
      <c r="L63" s="76">
        <f t="shared" si="1"/>
        <v>172575</v>
      </c>
    </row>
    <row r="64" spans="1:12" ht="24.75" x14ac:dyDescent="0.25">
      <c r="A64" s="11">
        <f t="shared" si="0"/>
        <v>59</v>
      </c>
      <c r="B64" s="35" t="s">
        <v>609</v>
      </c>
      <c r="C64" s="117"/>
      <c r="D64" s="117"/>
      <c r="E64" s="117"/>
      <c r="F64" s="117"/>
      <c r="G64" s="117"/>
      <c r="H64" s="117"/>
      <c r="I64" s="117"/>
      <c r="J64" s="74"/>
      <c r="K64" s="31">
        <v>290000</v>
      </c>
      <c r="L64" s="76">
        <f t="shared" si="1"/>
        <v>290000</v>
      </c>
    </row>
    <row r="65" spans="1:12" x14ac:dyDescent="0.25">
      <c r="A65" s="11">
        <f t="shared" si="0"/>
        <v>60</v>
      </c>
      <c r="B65" s="34" t="s">
        <v>105</v>
      </c>
      <c r="C65" s="117"/>
      <c r="D65" s="117"/>
      <c r="E65" s="117"/>
      <c r="F65" s="117"/>
      <c r="G65" s="117"/>
      <c r="H65" s="117">
        <v>12413</v>
      </c>
      <c r="I65" s="117"/>
      <c r="J65" s="74"/>
      <c r="K65" s="31"/>
      <c r="L65" s="76">
        <f t="shared" si="1"/>
        <v>12413</v>
      </c>
    </row>
    <row r="66" spans="1:12" x14ac:dyDescent="0.25">
      <c r="A66" s="11">
        <f t="shared" si="0"/>
        <v>61</v>
      </c>
      <c r="B66" s="34" t="s">
        <v>627</v>
      </c>
      <c r="C66" s="31"/>
      <c r="D66" s="31"/>
      <c r="E66" s="31"/>
      <c r="F66" s="31"/>
      <c r="G66" s="31"/>
      <c r="H66" s="31"/>
      <c r="I66" s="31"/>
      <c r="J66" s="116"/>
      <c r="K66" s="31">
        <v>25960</v>
      </c>
      <c r="L66" s="76">
        <f t="shared" si="1"/>
        <v>25960</v>
      </c>
    </row>
    <row r="67" spans="1:12" x14ac:dyDescent="0.25">
      <c r="A67" s="11">
        <f t="shared" si="0"/>
        <v>62</v>
      </c>
      <c r="B67" s="36" t="s">
        <v>106</v>
      </c>
      <c r="C67" s="31"/>
      <c r="D67" s="31"/>
      <c r="E67" s="31"/>
      <c r="F67" s="31"/>
      <c r="G67" s="31"/>
      <c r="H67" s="31"/>
      <c r="I67" s="31">
        <v>104400</v>
      </c>
      <c r="J67" s="75">
        <v>418800</v>
      </c>
      <c r="K67" s="31"/>
      <c r="L67" s="76">
        <f t="shared" si="1"/>
        <v>523200</v>
      </c>
    </row>
    <row r="68" spans="1:12" x14ac:dyDescent="0.25">
      <c r="A68" s="11">
        <f t="shared" si="0"/>
        <v>63</v>
      </c>
      <c r="B68" s="36" t="s">
        <v>107</v>
      </c>
      <c r="C68" s="31"/>
      <c r="D68" s="31"/>
      <c r="E68" s="31"/>
      <c r="F68" s="31"/>
      <c r="G68" s="31"/>
      <c r="H68" s="31"/>
      <c r="I68" s="31"/>
      <c r="J68" s="75">
        <f>328748+6149.18</f>
        <v>334897.18</v>
      </c>
      <c r="K68" s="31"/>
      <c r="L68" s="76">
        <f t="shared" si="1"/>
        <v>334897.18</v>
      </c>
    </row>
    <row r="69" spans="1:12" x14ac:dyDescent="0.25">
      <c r="A69" s="11">
        <f t="shared" si="0"/>
        <v>64</v>
      </c>
      <c r="B69" s="36" t="s">
        <v>109</v>
      </c>
      <c r="C69" s="31"/>
      <c r="D69" s="31">
        <v>29500</v>
      </c>
      <c r="E69" s="31"/>
      <c r="F69" s="31"/>
      <c r="G69" s="31"/>
      <c r="H69" s="31"/>
      <c r="I69" s="31"/>
      <c r="J69" s="75"/>
      <c r="K69" s="31"/>
      <c r="L69" s="76">
        <f t="shared" si="1"/>
        <v>29500</v>
      </c>
    </row>
    <row r="70" spans="1:12" x14ac:dyDescent="0.25">
      <c r="A70" s="11">
        <f t="shared" si="0"/>
        <v>65</v>
      </c>
      <c r="B70" s="33" t="s">
        <v>508</v>
      </c>
      <c r="C70" s="31"/>
      <c r="D70" s="31"/>
      <c r="E70" s="31"/>
      <c r="F70" s="31"/>
      <c r="G70" s="31"/>
      <c r="H70" s="31"/>
      <c r="I70" s="31"/>
      <c r="J70" s="75"/>
      <c r="K70" s="31">
        <v>764412.38</v>
      </c>
      <c r="L70" s="76">
        <f t="shared" si="1"/>
        <v>764412.38</v>
      </c>
    </row>
    <row r="71" spans="1:12" x14ac:dyDescent="0.25">
      <c r="A71" s="11">
        <f t="shared" si="0"/>
        <v>66</v>
      </c>
      <c r="B71" s="32" t="s">
        <v>110</v>
      </c>
      <c r="C71" s="31"/>
      <c r="D71" s="31"/>
      <c r="E71" s="31"/>
      <c r="F71" s="31">
        <v>77739</v>
      </c>
      <c r="G71" s="31"/>
      <c r="H71" s="31"/>
      <c r="I71" s="31">
        <v>29511.8</v>
      </c>
      <c r="J71" s="75"/>
      <c r="K71" s="31"/>
      <c r="L71" s="76">
        <f t="shared" si="1"/>
        <v>107250.8</v>
      </c>
    </row>
    <row r="72" spans="1:12" x14ac:dyDescent="0.25">
      <c r="A72" s="11">
        <f t="shared" ref="A72:A80" si="2">+A71+1</f>
        <v>67</v>
      </c>
      <c r="B72" s="33" t="s">
        <v>111</v>
      </c>
      <c r="C72" s="31"/>
      <c r="D72" s="31"/>
      <c r="E72" s="31"/>
      <c r="F72" s="31"/>
      <c r="G72" s="31">
        <v>219204.11</v>
      </c>
      <c r="H72" s="31">
        <v>343014.2</v>
      </c>
      <c r="I72" s="31"/>
      <c r="J72" s="75"/>
      <c r="K72" s="31"/>
      <c r="L72" s="76">
        <f t="shared" si="1"/>
        <v>562218.31000000006</v>
      </c>
    </row>
    <row r="73" spans="1:12" x14ac:dyDescent="0.25">
      <c r="A73" s="11">
        <f t="shared" si="2"/>
        <v>68</v>
      </c>
      <c r="B73" s="33" t="s">
        <v>626</v>
      </c>
      <c r="C73" s="31"/>
      <c r="D73" s="31"/>
      <c r="E73" s="31"/>
      <c r="F73" s="31"/>
      <c r="G73" s="31"/>
      <c r="H73" s="31"/>
      <c r="I73" s="31"/>
      <c r="J73" s="75"/>
      <c r="K73" s="31">
        <v>71980</v>
      </c>
      <c r="L73" s="76">
        <f t="shared" si="1"/>
        <v>71980</v>
      </c>
    </row>
    <row r="74" spans="1:12" x14ac:dyDescent="0.25">
      <c r="A74" s="11">
        <f t="shared" si="2"/>
        <v>69</v>
      </c>
      <c r="B74" s="35" t="s">
        <v>509</v>
      </c>
      <c r="C74" s="31"/>
      <c r="D74" s="31"/>
      <c r="E74" s="31"/>
      <c r="F74" s="31"/>
      <c r="G74" s="31"/>
      <c r="H74" s="31"/>
      <c r="I74" s="31"/>
      <c r="J74" s="75">
        <v>17217.990000000002</v>
      </c>
      <c r="K74" s="31"/>
      <c r="L74" s="76">
        <f t="shared" si="1"/>
        <v>17217.990000000002</v>
      </c>
    </row>
    <row r="75" spans="1:12" x14ac:dyDescent="0.25">
      <c r="A75" s="11">
        <f t="shared" si="2"/>
        <v>70</v>
      </c>
      <c r="B75" s="35" t="s">
        <v>510</v>
      </c>
      <c r="C75" s="31"/>
      <c r="D75" s="31"/>
      <c r="E75" s="31"/>
      <c r="F75" s="31"/>
      <c r="G75" s="31"/>
      <c r="H75" s="31"/>
      <c r="I75" s="31"/>
      <c r="J75" s="75">
        <v>38940</v>
      </c>
      <c r="K75" s="31"/>
      <c r="L75" s="76">
        <f t="shared" si="1"/>
        <v>38940</v>
      </c>
    </row>
    <row r="76" spans="1:12" x14ac:dyDescent="0.25">
      <c r="A76" s="11">
        <f t="shared" si="2"/>
        <v>71</v>
      </c>
      <c r="B76" s="36" t="s">
        <v>112</v>
      </c>
      <c r="C76" s="31"/>
      <c r="D76" s="31"/>
      <c r="E76" s="31"/>
      <c r="F76" s="31"/>
      <c r="G76" s="31"/>
      <c r="H76" s="31">
        <v>160239.99</v>
      </c>
      <c r="I76" s="31"/>
      <c r="J76" s="75"/>
      <c r="K76" s="31"/>
      <c r="L76" s="76">
        <f t="shared" ref="L76:L81" si="3">+K76+J76+I76+H76+G76+F76+E76+D76+C76</f>
        <v>160239.99</v>
      </c>
    </row>
    <row r="77" spans="1:12" x14ac:dyDescent="0.25">
      <c r="A77" s="11">
        <f t="shared" si="2"/>
        <v>72</v>
      </c>
      <c r="B77" s="36" t="s">
        <v>625</v>
      </c>
      <c r="C77" s="31"/>
      <c r="D77" s="31"/>
      <c r="E77" s="31"/>
      <c r="F77" s="31"/>
      <c r="G77" s="31"/>
      <c r="H77" s="31"/>
      <c r="I77" s="31"/>
      <c r="J77" s="75"/>
      <c r="K77" s="31">
        <v>2050927.5</v>
      </c>
      <c r="L77" s="76">
        <f t="shared" si="3"/>
        <v>2050927.5</v>
      </c>
    </row>
    <row r="78" spans="1:12" x14ac:dyDescent="0.25">
      <c r="A78" s="11">
        <f t="shared" si="2"/>
        <v>73</v>
      </c>
      <c r="B78" s="35" t="s">
        <v>113</v>
      </c>
      <c r="C78" s="31"/>
      <c r="D78" s="31"/>
      <c r="E78" s="31"/>
      <c r="F78" s="31"/>
      <c r="G78" s="31"/>
      <c r="H78" s="31"/>
      <c r="I78" s="31">
        <v>41300</v>
      </c>
      <c r="J78" s="75">
        <v>2249633.9</v>
      </c>
      <c r="K78" s="31"/>
      <c r="L78" s="76">
        <f t="shared" si="3"/>
        <v>2290933.9</v>
      </c>
    </row>
    <row r="79" spans="1:12" x14ac:dyDescent="0.25">
      <c r="A79" s="11">
        <f t="shared" si="2"/>
        <v>74</v>
      </c>
      <c r="B79" s="35" t="s">
        <v>115</v>
      </c>
      <c r="C79" s="31"/>
      <c r="D79" s="31"/>
      <c r="E79" s="31"/>
      <c r="F79" s="31"/>
      <c r="G79" s="31"/>
      <c r="H79" s="31"/>
      <c r="I79" s="31"/>
      <c r="J79" s="75">
        <v>1620300</v>
      </c>
      <c r="K79" s="31"/>
      <c r="L79" s="76">
        <f t="shared" si="3"/>
        <v>1620300</v>
      </c>
    </row>
    <row r="80" spans="1:12" x14ac:dyDescent="0.25">
      <c r="A80" s="11">
        <f t="shared" si="2"/>
        <v>75</v>
      </c>
      <c r="B80" s="35" t="s">
        <v>117</v>
      </c>
      <c r="C80" s="31"/>
      <c r="D80" s="31"/>
      <c r="E80" s="31"/>
      <c r="F80" s="31"/>
      <c r="G80" s="31"/>
      <c r="H80" s="31"/>
      <c r="I80" s="31">
        <v>45650</v>
      </c>
      <c r="J80" s="75"/>
      <c r="K80" s="31"/>
      <c r="L80" s="76">
        <f t="shared" si="3"/>
        <v>45650</v>
      </c>
    </row>
    <row r="81" spans="1:13" x14ac:dyDescent="0.25">
      <c r="A81" s="166" t="s">
        <v>13</v>
      </c>
      <c r="B81" s="167"/>
      <c r="C81" s="29">
        <f>SUM(C6:C65)</f>
        <v>0</v>
      </c>
      <c r="D81" s="29">
        <f>SUM(D6:D80)</f>
        <v>498061.87</v>
      </c>
      <c r="E81" s="29">
        <f>SUM(E6:E65)</f>
        <v>203317.46</v>
      </c>
      <c r="F81" s="29">
        <f t="shared" ref="F81:K81" si="4">SUM(F6:F80)</f>
        <v>390899.74</v>
      </c>
      <c r="G81" s="29">
        <f t="shared" si="4"/>
        <v>366704.11</v>
      </c>
      <c r="H81" s="29">
        <f t="shared" si="4"/>
        <v>2201966.2000000002</v>
      </c>
      <c r="I81" s="29">
        <f t="shared" si="4"/>
        <v>1019791.77</v>
      </c>
      <c r="J81" s="29">
        <f t="shared" si="4"/>
        <v>26126903.059999995</v>
      </c>
      <c r="K81" s="77">
        <f t="shared" si="4"/>
        <v>23397582.41</v>
      </c>
      <c r="L81" s="30">
        <f t="shared" si="3"/>
        <v>54205226.620000005</v>
      </c>
      <c r="M81" s="42"/>
    </row>
    <row r="85" spans="1:13" x14ac:dyDescent="0.25">
      <c r="K85" s="42"/>
    </row>
  </sheetData>
  <mergeCells count="8">
    <mergeCell ref="A81:B81"/>
    <mergeCell ref="A1:L1"/>
    <mergeCell ref="A3:L3"/>
    <mergeCell ref="A4:A5"/>
    <mergeCell ref="B4:B5"/>
    <mergeCell ref="L4:L5"/>
    <mergeCell ref="A2:L2"/>
    <mergeCell ref="C4:K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1F75A-A730-49E1-A105-22C2711F261A}">
  <dimension ref="A3:I319"/>
  <sheetViews>
    <sheetView topLeftCell="A298" zoomScale="86" zoomScaleNormal="86" workbookViewId="0">
      <selection activeCell="F310" sqref="F310"/>
    </sheetView>
  </sheetViews>
  <sheetFormatPr baseColWidth="10" defaultRowHeight="15" x14ac:dyDescent="0.25"/>
  <cols>
    <col min="1" max="1" width="15.28515625" customWidth="1"/>
    <col min="2" max="2" width="15.42578125" customWidth="1"/>
    <col min="3" max="3" width="17.42578125" customWidth="1"/>
    <col min="4" max="4" width="26.140625" customWidth="1"/>
    <col min="5" max="5" width="25.42578125" customWidth="1"/>
    <col min="6" max="6" width="19.7109375" customWidth="1"/>
    <col min="7" max="7" width="5.42578125" customWidth="1"/>
  </cols>
  <sheetData>
    <row r="3" spans="1:7" x14ac:dyDescent="0.25">
      <c r="A3" s="158" t="s">
        <v>20</v>
      </c>
      <c r="B3" s="158"/>
      <c r="C3" s="158"/>
      <c r="D3" s="158"/>
      <c r="E3" s="158"/>
      <c r="F3" s="158"/>
    </row>
    <row r="4" spans="1:7" ht="18.75" x14ac:dyDescent="0.3">
      <c r="A4" s="175" t="s">
        <v>21</v>
      </c>
      <c r="B4" s="175"/>
      <c r="C4" s="175"/>
      <c r="D4" s="175"/>
      <c r="E4" s="175"/>
      <c r="F4" s="175"/>
    </row>
    <row r="5" spans="1:7" ht="18.75" x14ac:dyDescent="0.3">
      <c r="A5" s="175" t="s">
        <v>601</v>
      </c>
      <c r="B5" s="175"/>
      <c r="C5" s="175"/>
      <c r="D5" s="175"/>
      <c r="E5" s="175"/>
      <c r="F5" s="175"/>
    </row>
    <row r="6" spans="1:7" ht="18.75" x14ac:dyDescent="0.3">
      <c r="A6" s="16" t="s">
        <v>122</v>
      </c>
      <c r="B6" s="16"/>
      <c r="C6" s="16"/>
      <c r="D6" s="16"/>
      <c r="E6" s="16"/>
      <c r="F6" s="16"/>
      <c r="G6" s="17"/>
    </row>
    <row r="7" spans="1:7" ht="31.5" x14ac:dyDescent="0.25">
      <c r="A7" s="13" t="s">
        <v>22</v>
      </c>
      <c r="B7" s="14" t="s">
        <v>23</v>
      </c>
      <c r="C7" s="15" t="s">
        <v>24</v>
      </c>
      <c r="D7" s="4" t="s">
        <v>8</v>
      </c>
      <c r="E7" s="13" t="s">
        <v>25</v>
      </c>
      <c r="F7" s="13" t="s">
        <v>26</v>
      </c>
    </row>
    <row r="8" spans="1:7" x14ac:dyDescent="0.25">
      <c r="A8" s="79">
        <v>45845</v>
      </c>
      <c r="B8" s="78">
        <v>1289</v>
      </c>
      <c r="C8" s="79" t="s">
        <v>123</v>
      </c>
      <c r="D8" s="79" t="s">
        <v>124</v>
      </c>
      <c r="E8" s="80" t="s">
        <v>125</v>
      </c>
      <c r="F8" s="144">
        <v>110094</v>
      </c>
    </row>
    <row r="9" spans="1:7" x14ac:dyDescent="0.25">
      <c r="A9" s="79">
        <v>45925</v>
      </c>
      <c r="B9" s="78">
        <v>1290</v>
      </c>
      <c r="C9" s="79" t="s">
        <v>126</v>
      </c>
      <c r="D9" s="79" t="s">
        <v>124</v>
      </c>
      <c r="E9" s="80" t="s">
        <v>125</v>
      </c>
      <c r="F9" s="144">
        <v>110094</v>
      </c>
    </row>
    <row r="10" spans="1:7" x14ac:dyDescent="0.25">
      <c r="A10" s="79">
        <v>45973</v>
      </c>
      <c r="B10" s="78">
        <v>1379</v>
      </c>
      <c r="C10" s="79" t="s">
        <v>421</v>
      </c>
      <c r="D10" s="79" t="s">
        <v>124</v>
      </c>
      <c r="E10" s="80" t="s">
        <v>125</v>
      </c>
      <c r="F10" s="144">
        <v>106318</v>
      </c>
    </row>
    <row r="11" spans="1:7" x14ac:dyDescent="0.25">
      <c r="A11" s="79">
        <v>46048</v>
      </c>
      <c r="B11" s="78">
        <v>26</v>
      </c>
      <c r="C11" s="79" t="s">
        <v>632</v>
      </c>
      <c r="D11" s="79" t="s">
        <v>124</v>
      </c>
      <c r="E11" s="118" t="s">
        <v>125</v>
      </c>
      <c r="F11" s="145">
        <v>106318</v>
      </c>
    </row>
    <row r="12" spans="1:7" x14ac:dyDescent="0.25">
      <c r="A12" s="79">
        <v>46051</v>
      </c>
      <c r="B12" s="78">
        <v>20</v>
      </c>
      <c r="C12" s="79" t="s">
        <v>516</v>
      </c>
      <c r="D12" s="79" t="s">
        <v>124</v>
      </c>
      <c r="E12" s="118" t="s">
        <v>125</v>
      </c>
      <c r="F12" s="145">
        <v>96760</v>
      </c>
    </row>
    <row r="13" spans="1:7" x14ac:dyDescent="0.25">
      <c r="A13" s="79">
        <v>46052</v>
      </c>
      <c r="B13" s="78">
        <v>12</v>
      </c>
      <c r="C13" s="79" t="s">
        <v>353</v>
      </c>
      <c r="D13" s="79" t="s">
        <v>124</v>
      </c>
      <c r="E13" s="118" t="s">
        <v>125</v>
      </c>
      <c r="F13" s="145">
        <v>86966</v>
      </c>
    </row>
    <row r="14" spans="1:7" x14ac:dyDescent="0.25">
      <c r="A14" s="79">
        <v>46055</v>
      </c>
      <c r="B14" s="78">
        <v>36</v>
      </c>
      <c r="C14" s="79" t="s">
        <v>633</v>
      </c>
      <c r="D14" s="79" t="s">
        <v>124</v>
      </c>
      <c r="E14" s="118" t="s">
        <v>125</v>
      </c>
      <c r="F14" s="145">
        <v>92276</v>
      </c>
    </row>
    <row r="15" spans="1:7" x14ac:dyDescent="0.25">
      <c r="A15" s="134">
        <v>46073</v>
      </c>
      <c r="B15" s="78">
        <v>1434</v>
      </c>
      <c r="C15" s="79" t="s">
        <v>576</v>
      </c>
      <c r="D15" s="79" t="s">
        <v>504</v>
      </c>
      <c r="E15" s="82" t="s">
        <v>577</v>
      </c>
      <c r="F15" s="144">
        <v>338477.86</v>
      </c>
    </row>
    <row r="16" spans="1:7" x14ac:dyDescent="0.25">
      <c r="A16" s="135">
        <v>45106</v>
      </c>
      <c r="B16" s="78" t="s">
        <v>129</v>
      </c>
      <c r="C16" s="23" t="s">
        <v>130</v>
      </c>
      <c r="D16" s="83" t="s">
        <v>47</v>
      </c>
      <c r="E16" s="84" t="s">
        <v>131</v>
      </c>
      <c r="F16" s="144">
        <v>99857.5</v>
      </c>
    </row>
    <row r="17" spans="1:6" ht="30" x14ac:dyDescent="0.25">
      <c r="A17" s="135">
        <v>45043</v>
      </c>
      <c r="B17" s="78">
        <v>4516</v>
      </c>
      <c r="C17" s="79" t="s">
        <v>127</v>
      </c>
      <c r="D17" s="79" t="s">
        <v>49</v>
      </c>
      <c r="E17" s="85" t="s">
        <v>128</v>
      </c>
      <c r="F17" s="144">
        <v>140000</v>
      </c>
    </row>
    <row r="18" spans="1:6" x14ac:dyDescent="0.25">
      <c r="A18" s="135">
        <v>45723</v>
      </c>
      <c r="B18" s="86" t="s">
        <v>145</v>
      </c>
      <c r="C18" s="23" t="s">
        <v>146</v>
      </c>
      <c r="D18" s="83" t="s">
        <v>147</v>
      </c>
      <c r="E18" s="84" t="s">
        <v>148</v>
      </c>
      <c r="F18" s="144">
        <v>560547.19999999995</v>
      </c>
    </row>
    <row r="19" spans="1:6" ht="30" x14ac:dyDescent="0.25">
      <c r="A19" s="135">
        <v>45749</v>
      </c>
      <c r="B19" s="86" t="s">
        <v>149</v>
      </c>
      <c r="C19" s="23" t="s">
        <v>150</v>
      </c>
      <c r="D19" s="83" t="s">
        <v>147</v>
      </c>
      <c r="E19" s="84" t="s">
        <v>151</v>
      </c>
      <c r="F19" s="144">
        <v>344148.5</v>
      </c>
    </row>
    <row r="20" spans="1:6" ht="30" x14ac:dyDescent="0.25">
      <c r="A20" s="135">
        <v>45757</v>
      </c>
      <c r="B20" s="86" t="s">
        <v>152</v>
      </c>
      <c r="C20" s="23" t="s">
        <v>153</v>
      </c>
      <c r="D20" s="83" t="s">
        <v>147</v>
      </c>
      <c r="E20" s="84" t="s">
        <v>154</v>
      </c>
      <c r="F20" s="144">
        <v>253750</v>
      </c>
    </row>
    <row r="21" spans="1:6" ht="30" x14ac:dyDescent="0.25">
      <c r="A21" s="135">
        <v>45791</v>
      </c>
      <c r="B21" s="86" t="s">
        <v>155</v>
      </c>
      <c r="C21" s="23" t="s">
        <v>156</v>
      </c>
      <c r="D21" s="83" t="s">
        <v>147</v>
      </c>
      <c r="E21" s="84" t="s">
        <v>151</v>
      </c>
      <c r="F21" s="144">
        <v>220269.3</v>
      </c>
    </row>
    <row r="22" spans="1:6" x14ac:dyDescent="0.25">
      <c r="A22" s="135">
        <v>45842</v>
      </c>
      <c r="B22" s="86" t="s">
        <v>157</v>
      </c>
      <c r="C22" s="23" t="s">
        <v>158</v>
      </c>
      <c r="D22" s="83" t="s">
        <v>147</v>
      </c>
      <c r="E22" s="84" t="s">
        <v>148</v>
      </c>
      <c r="F22" s="144">
        <v>441379</v>
      </c>
    </row>
    <row r="23" spans="1:6" x14ac:dyDescent="0.25">
      <c r="A23" s="135">
        <v>45856</v>
      </c>
      <c r="B23" s="86" t="s">
        <v>159</v>
      </c>
      <c r="C23" s="23" t="s">
        <v>160</v>
      </c>
      <c r="D23" s="83" t="s">
        <v>147</v>
      </c>
      <c r="E23" s="84" t="s">
        <v>148</v>
      </c>
      <c r="F23" s="144">
        <v>175053</v>
      </c>
    </row>
    <row r="24" spans="1:6" x14ac:dyDescent="0.25">
      <c r="A24" s="135">
        <v>45890</v>
      </c>
      <c r="B24" s="86" t="s">
        <v>161</v>
      </c>
      <c r="C24" s="23" t="s">
        <v>162</v>
      </c>
      <c r="D24" s="83" t="s">
        <v>147</v>
      </c>
      <c r="E24" s="84" t="s">
        <v>103</v>
      </c>
      <c r="F24" s="144">
        <v>37170</v>
      </c>
    </row>
    <row r="25" spans="1:6" x14ac:dyDescent="0.25">
      <c r="A25" s="135">
        <v>45898</v>
      </c>
      <c r="B25" s="86"/>
      <c r="C25" s="23" t="s">
        <v>163</v>
      </c>
      <c r="D25" s="83" t="s">
        <v>147</v>
      </c>
      <c r="E25" s="84" t="s">
        <v>103</v>
      </c>
      <c r="F25" s="144">
        <v>333292.90000000002</v>
      </c>
    </row>
    <row r="26" spans="1:6" x14ac:dyDescent="0.25">
      <c r="A26" s="135">
        <v>45911</v>
      </c>
      <c r="B26" s="86" t="s">
        <v>164</v>
      </c>
      <c r="C26" s="23" t="s">
        <v>165</v>
      </c>
      <c r="D26" s="83" t="s">
        <v>147</v>
      </c>
      <c r="E26" s="84" t="s">
        <v>148</v>
      </c>
      <c r="F26" s="144">
        <v>67578.600000000006</v>
      </c>
    </row>
    <row r="27" spans="1:6" ht="30" x14ac:dyDescent="0.25">
      <c r="A27" s="135">
        <v>45938</v>
      </c>
      <c r="B27" s="86" t="s">
        <v>166</v>
      </c>
      <c r="C27" s="23" t="s">
        <v>167</v>
      </c>
      <c r="D27" s="83" t="s">
        <v>147</v>
      </c>
      <c r="E27" s="84" t="s">
        <v>151</v>
      </c>
      <c r="F27" s="144">
        <v>117126.8</v>
      </c>
    </row>
    <row r="28" spans="1:6" x14ac:dyDescent="0.25">
      <c r="A28" s="135">
        <v>45938</v>
      </c>
      <c r="B28" s="86" t="s">
        <v>168</v>
      </c>
      <c r="C28" s="23" t="s">
        <v>169</v>
      </c>
      <c r="D28" s="83" t="s">
        <v>147</v>
      </c>
      <c r="E28" s="84" t="s">
        <v>60</v>
      </c>
      <c r="F28" s="144">
        <v>17000</v>
      </c>
    </row>
    <row r="29" spans="1:6" ht="30" x14ac:dyDescent="0.25">
      <c r="A29" s="135">
        <v>45929</v>
      </c>
      <c r="B29" s="86" t="s">
        <v>132</v>
      </c>
      <c r="C29" s="23" t="s">
        <v>133</v>
      </c>
      <c r="D29" s="83" t="s">
        <v>54</v>
      </c>
      <c r="E29" s="84" t="s">
        <v>134</v>
      </c>
      <c r="F29" s="144">
        <v>255706</v>
      </c>
    </row>
    <row r="30" spans="1:6" x14ac:dyDescent="0.25">
      <c r="A30" s="135">
        <v>44284</v>
      </c>
      <c r="B30" s="86" t="s">
        <v>138</v>
      </c>
      <c r="C30" s="23" t="s">
        <v>139</v>
      </c>
      <c r="D30" s="83" t="s">
        <v>140</v>
      </c>
      <c r="E30" s="84" t="s">
        <v>141</v>
      </c>
      <c r="F30" s="144">
        <v>29285.4</v>
      </c>
    </row>
    <row r="31" spans="1:6" x14ac:dyDescent="0.25">
      <c r="A31" s="135">
        <v>44299</v>
      </c>
      <c r="B31" s="86" t="s">
        <v>142</v>
      </c>
      <c r="C31" s="23" t="s">
        <v>143</v>
      </c>
      <c r="D31" s="83" t="s">
        <v>140</v>
      </c>
      <c r="E31" s="84" t="s">
        <v>144</v>
      </c>
      <c r="F31" s="144">
        <v>124327</v>
      </c>
    </row>
    <row r="32" spans="1:6" x14ac:dyDescent="0.25">
      <c r="A32" s="135">
        <v>45625</v>
      </c>
      <c r="B32" s="86" t="s">
        <v>135</v>
      </c>
      <c r="C32" s="23" t="s">
        <v>136</v>
      </c>
      <c r="D32" s="83" t="s">
        <v>137</v>
      </c>
      <c r="E32" s="84" t="s">
        <v>48</v>
      </c>
      <c r="F32" s="144">
        <v>165200</v>
      </c>
    </row>
    <row r="33" spans="1:6" x14ac:dyDescent="0.25">
      <c r="A33" s="135">
        <v>46006</v>
      </c>
      <c r="B33" s="86" t="s">
        <v>569</v>
      </c>
      <c r="C33" s="23" t="s">
        <v>634</v>
      </c>
      <c r="D33" s="83" t="s">
        <v>635</v>
      </c>
      <c r="E33" s="119" t="s">
        <v>636</v>
      </c>
      <c r="F33" s="146">
        <v>183662.56</v>
      </c>
    </row>
    <row r="34" spans="1:6" x14ac:dyDescent="0.25">
      <c r="A34" s="135">
        <v>46038</v>
      </c>
      <c r="B34" s="86" t="s">
        <v>637</v>
      </c>
      <c r="C34" s="23" t="s">
        <v>638</v>
      </c>
      <c r="D34" s="83" t="s">
        <v>635</v>
      </c>
      <c r="E34" s="119" t="s">
        <v>58</v>
      </c>
      <c r="F34" s="146">
        <v>1012491.34</v>
      </c>
    </row>
    <row r="35" spans="1:6" x14ac:dyDescent="0.25">
      <c r="A35" s="135">
        <v>46042</v>
      </c>
      <c r="B35" s="86" t="s">
        <v>639</v>
      </c>
      <c r="C35" s="23" t="s">
        <v>640</v>
      </c>
      <c r="D35" s="83" t="s">
        <v>635</v>
      </c>
      <c r="E35" s="119" t="s">
        <v>58</v>
      </c>
      <c r="F35" s="146">
        <v>44343</v>
      </c>
    </row>
    <row r="36" spans="1:6" x14ac:dyDescent="0.25">
      <c r="A36" s="135">
        <v>46051</v>
      </c>
      <c r="B36" s="86" t="s">
        <v>641</v>
      </c>
      <c r="C36" s="23" t="s">
        <v>642</v>
      </c>
      <c r="D36" s="83" t="s">
        <v>621</v>
      </c>
      <c r="E36" s="120" t="s">
        <v>58</v>
      </c>
      <c r="F36" s="146">
        <v>2660</v>
      </c>
    </row>
    <row r="37" spans="1:6" x14ac:dyDescent="0.25">
      <c r="A37" s="134">
        <v>46036</v>
      </c>
      <c r="B37" s="88">
        <v>9</v>
      </c>
      <c r="C37" s="83" t="s">
        <v>643</v>
      </c>
      <c r="D37" s="83" t="s">
        <v>620</v>
      </c>
      <c r="E37" s="120" t="s">
        <v>644</v>
      </c>
      <c r="F37" s="146">
        <v>2230200</v>
      </c>
    </row>
    <row r="38" spans="1:6" x14ac:dyDescent="0.25">
      <c r="A38" s="136">
        <v>45720</v>
      </c>
      <c r="B38" s="86" t="s">
        <v>170</v>
      </c>
      <c r="C38" s="23" t="s">
        <v>171</v>
      </c>
      <c r="D38" s="83" t="s">
        <v>172</v>
      </c>
      <c r="E38" s="23" t="s">
        <v>60</v>
      </c>
      <c r="F38" s="144">
        <v>143975</v>
      </c>
    </row>
    <row r="39" spans="1:6" x14ac:dyDescent="0.25">
      <c r="A39" s="136">
        <v>45757</v>
      </c>
      <c r="B39" s="86" t="s">
        <v>173</v>
      </c>
      <c r="C39" s="23" t="s">
        <v>174</v>
      </c>
      <c r="D39" s="83" t="s">
        <v>172</v>
      </c>
      <c r="E39" s="23" t="s">
        <v>60</v>
      </c>
      <c r="F39" s="144">
        <v>58650</v>
      </c>
    </row>
    <row r="40" spans="1:6" x14ac:dyDescent="0.25">
      <c r="A40" s="136">
        <v>45761</v>
      </c>
      <c r="B40" s="86" t="s">
        <v>175</v>
      </c>
      <c r="C40" s="23" t="s">
        <v>156</v>
      </c>
      <c r="D40" s="83" t="s">
        <v>172</v>
      </c>
      <c r="E40" s="23" t="s">
        <v>60</v>
      </c>
      <c r="F40" s="144">
        <v>52777.5</v>
      </c>
    </row>
    <row r="41" spans="1:6" x14ac:dyDescent="0.25">
      <c r="A41" s="136">
        <v>45770</v>
      </c>
      <c r="B41" s="86" t="s">
        <v>176</v>
      </c>
      <c r="C41" s="23" t="s">
        <v>177</v>
      </c>
      <c r="D41" s="83" t="s">
        <v>172</v>
      </c>
      <c r="E41" s="23" t="s">
        <v>60</v>
      </c>
      <c r="F41" s="144">
        <v>16535</v>
      </c>
    </row>
    <row r="42" spans="1:6" ht="30" x14ac:dyDescent="0.25">
      <c r="A42" s="139">
        <v>45974</v>
      </c>
      <c r="B42" s="86" t="s">
        <v>728</v>
      </c>
      <c r="C42" s="23" t="s">
        <v>729</v>
      </c>
      <c r="D42" s="83" t="s">
        <v>631</v>
      </c>
      <c r="E42" s="84" t="s">
        <v>558</v>
      </c>
      <c r="F42" s="146">
        <v>151895.51</v>
      </c>
    </row>
    <row r="43" spans="1:6" ht="30" x14ac:dyDescent="0.25">
      <c r="A43" s="137">
        <v>46044</v>
      </c>
      <c r="B43" s="86" t="s">
        <v>645</v>
      </c>
      <c r="C43" s="23" t="s">
        <v>646</v>
      </c>
      <c r="D43" s="83" t="s">
        <v>622</v>
      </c>
      <c r="E43" s="84" t="s">
        <v>647</v>
      </c>
      <c r="F43" s="146">
        <v>65895.009999999995</v>
      </c>
    </row>
    <row r="44" spans="1:6" ht="30" x14ac:dyDescent="0.25">
      <c r="A44" s="138">
        <v>46056</v>
      </c>
      <c r="B44" s="121"/>
      <c r="C44" s="122" t="s">
        <v>648</v>
      </c>
      <c r="D44" s="83" t="s">
        <v>622</v>
      </c>
      <c r="E44" s="84" t="s">
        <v>647</v>
      </c>
      <c r="F44" s="146">
        <v>68894.990000000005</v>
      </c>
    </row>
    <row r="45" spans="1:6" ht="30" x14ac:dyDescent="0.25">
      <c r="A45" s="136">
        <v>45638</v>
      </c>
      <c r="B45" s="86"/>
      <c r="C45" s="23" t="s">
        <v>178</v>
      </c>
      <c r="D45" s="83" t="s">
        <v>179</v>
      </c>
      <c r="E45" s="23" t="s">
        <v>58</v>
      </c>
      <c r="F45" s="144">
        <v>37458.300000000003</v>
      </c>
    </row>
    <row r="46" spans="1:6" ht="30" x14ac:dyDescent="0.25">
      <c r="A46" s="136">
        <v>45969</v>
      </c>
      <c r="B46" s="86" t="s">
        <v>180</v>
      </c>
      <c r="C46" s="23" t="s">
        <v>181</v>
      </c>
      <c r="D46" s="83" t="s">
        <v>179</v>
      </c>
      <c r="E46" s="23" t="s">
        <v>58</v>
      </c>
      <c r="F46" s="144">
        <v>559413.47</v>
      </c>
    </row>
    <row r="47" spans="1:6" ht="30" x14ac:dyDescent="0.25">
      <c r="A47" s="136">
        <v>45669</v>
      </c>
      <c r="B47" s="86"/>
      <c r="C47" s="23" t="s">
        <v>182</v>
      </c>
      <c r="D47" s="83" t="s">
        <v>179</v>
      </c>
      <c r="E47" s="23" t="s">
        <v>58</v>
      </c>
      <c r="F47" s="144">
        <v>48309.2</v>
      </c>
    </row>
    <row r="48" spans="1:6" ht="30" x14ac:dyDescent="0.25">
      <c r="A48" s="136">
        <v>45785</v>
      </c>
      <c r="B48" s="86" t="s">
        <v>183</v>
      </c>
      <c r="C48" s="23" t="s">
        <v>184</v>
      </c>
      <c r="D48" s="83" t="s">
        <v>179</v>
      </c>
      <c r="E48" s="23" t="s">
        <v>58</v>
      </c>
      <c r="F48" s="144">
        <v>344184.16</v>
      </c>
    </row>
    <row r="49" spans="1:6" ht="30" x14ac:dyDescent="0.25">
      <c r="A49" s="136">
        <v>45804</v>
      </c>
      <c r="B49" s="86" t="s">
        <v>185</v>
      </c>
      <c r="C49" s="23" t="s">
        <v>186</v>
      </c>
      <c r="D49" s="83" t="s">
        <v>179</v>
      </c>
      <c r="E49" s="23" t="s">
        <v>58</v>
      </c>
      <c r="F49" s="144">
        <v>437557.35</v>
      </c>
    </row>
    <row r="50" spans="1:6" ht="30" x14ac:dyDescent="0.25">
      <c r="A50" s="139">
        <v>45840</v>
      </c>
      <c r="B50" s="86" t="s">
        <v>187</v>
      </c>
      <c r="C50" s="23" t="s">
        <v>188</v>
      </c>
      <c r="D50" s="83" t="s">
        <v>179</v>
      </c>
      <c r="E50" s="84" t="s">
        <v>58</v>
      </c>
      <c r="F50" s="146">
        <v>396828.93</v>
      </c>
    </row>
    <row r="51" spans="1:6" ht="30" x14ac:dyDescent="0.25">
      <c r="A51" s="139">
        <v>45980</v>
      </c>
      <c r="B51" s="86" t="s">
        <v>649</v>
      </c>
      <c r="C51" s="23" t="s">
        <v>422</v>
      </c>
      <c r="D51" s="83" t="s">
        <v>179</v>
      </c>
      <c r="E51" s="84" t="s">
        <v>58</v>
      </c>
      <c r="F51" s="146">
        <v>43670.1</v>
      </c>
    </row>
    <row r="52" spans="1:6" ht="30" x14ac:dyDescent="0.25">
      <c r="A52" s="139">
        <v>45993</v>
      </c>
      <c r="B52" s="86" t="s">
        <v>650</v>
      </c>
      <c r="C52" s="23" t="s">
        <v>580</v>
      </c>
      <c r="D52" s="83" t="s">
        <v>179</v>
      </c>
      <c r="E52" s="84" t="s">
        <v>58</v>
      </c>
      <c r="F52" s="146">
        <v>751718.08</v>
      </c>
    </row>
    <row r="53" spans="1:6" ht="30" x14ac:dyDescent="0.25">
      <c r="A53" s="139">
        <v>46010</v>
      </c>
      <c r="B53" s="86" t="s">
        <v>651</v>
      </c>
      <c r="C53" s="23" t="s">
        <v>652</v>
      </c>
      <c r="D53" s="83" t="s">
        <v>179</v>
      </c>
      <c r="E53" s="84" t="s">
        <v>58</v>
      </c>
      <c r="F53" s="146">
        <v>512768.04</v>
      </c>
    </row>
    <row r="54" spans="1:6" ht="30" x14ac:dyDescent="0.25">
      <c r="A54" s="139">
        <v>46049</v>
      </c>
      <c r="B54" s="86" t="s">
        <v>653</v>
      </c>
      <c r="C54" s="23" t="s">
        <v>654</v>
      </c>
      <c r="D54" s="83" t="s">
        <v>179</v>
      </c>
      <c r="E54" s="84" t="s">
        <v>58</v>
      </c>
      <c r="F54" s="146">
        <v>686949.98</v>
      </c>
    </row>
    <row r="55" spans="1:6" x14ac:dyDescent="0.25">
      <c r="A55" s="139">
        <v>44999</v>
      </c>
      <c r="B55" s="86" t="s">
        <v>198</v>
      </c>
      <c r="C55" s="23" t="s">
        <v>199</v>
      </c>
      <c r="D55" s="83" t="s">
        <v>200</v>
      </c>
      <c r="E55" s="84" t="s">
        <v>201</v>
      </c>
      <c r="F55" s="144">
        <v>34511.99</v>
      </c>
    </row>
    <row r="56" spans="1:6" x14ac:dyDescent="0.25">
      <c r="A56" s="139">
        <v>45870</v>
      </c>
      <c r="B56" s="86" t="s">
        <v>512</v>
      </c>
      <c r="C56" s="23" t="s">
        <v>514</v>
      </c>
      <c r="D56" s="83" t="s">
        <v>506</v>
      </c>
      <c r="E56" s="84" t="s">
        <v>69</v>
      </c>
      <c r="F56" s="144">
        <v>866960</v>
      </c>
    </row>
    <row r="57" spans="1:6" x14ac:dyDescent="0.25">
      <c r="A57" s="139">
        <v>46035</v>
      </c>
      <c r="B57" s="86" t="s">
        <v>513</v>
      </c>
      <c r="C57" s="23" t="s">
        <v>515</v>
      </c>
      <c r="D57" s="83" t="s">
        <v>506</v>
      </c>
      <c r="E57" s="84" t="s">
        <v>69</v>
      </c>
      <c r="F57" s="144">
        <v>996234</v>
      </c>
    </row>
    <row r="58" spans="1:6" ht="30" x14ac:dyDescent="0.25">
      <c r="A58" s="140">
        <v>45999</v>
      </c>
      <c r="B58" s="123">
        <v>9236</v>
      </c>
      <c r="C58" s="124" t="s">
        <v>570</v>
      </c>
      <c r="D58" s="125" t="s">
        <v>488</v>
      </c>
      <c r="E58" s="84" t="s">
        <v>148</v>
      </c>
      <c r="F58" s="146">
        <v>188742.46</v>
      </c>
    </row>
    <row r="59" spans="1:6" ht="30" x14ac:dyDescent="0.25">
      <c r="A59" s="140">
        <v>46007</v>
      </c>
      <c r="B59" s="123">
        <v>9238</v>
      </c>
      <c r="C59" s="124" t="s">
        <v>571</v>
      </c>
      <c r="D59" s="125" t="s">
        <v>488</v>
      </c>
      <c r="E59" s="84" t="s">
        <v>148</v>
      </c>
      <c r="F59" s="146">
        <v>13500.38</v>
      </c>
    </row>
    <row r="60" spans="1:6" ht="30" x14ac:dyDescent="0.25">
      <c r="A60" s="140">
        <v>46031</v>
      </c>
      <c r="B60" s="123">
        <v>5</v>
      </c>
      <c r="C60" s="124" t="s">
        <v>572</v>
      </c>
      <c r="D60" s="125" t="s">
        <v>488</v>
      </c>
      <c r="E60" s="84" t="s">
        <v>148</v>
      </c>
      <c r="F60" s="146">
        <v>63168.45</v>
      </c>
    </row>
    <row r="61" spans="1:6" ht="30" x14ac:dyDescent="0.25">
      <c r="A61" s="134">
        <v>46050</v>
      </c>
      <c r="B61" s="88">
        <v>41</v>
      </c>
      <c r="C61" s="41" t="s">
        <v>655</v>
      </c>
      <c r="D61" s="83" t="s">
        <v>488</v>
      </c>
      <c r="E61" s="84" t="s">
        <v>148</v>
      </c>
      <c r="F61" s="146">
        <v>84007.6</v>
      </c>
    </row>
    <row r="62" spans="1:6" ht="30" x14ac:dyDescent="0.25">
      <c r="A62" s="134">
        <v>46070</v>
      </c>
      <c r="B62" s="88">
        <v>72</v>
      </c>
      <c r="C62" s="41" t="s">
        <v>656</v>
      </c>
      <c r="D62" s="83" t="s">
        <v>488</v>
      </c>
      <c r="E62" s="84" t="s">
        <v>657</v>
      </c>
      <c r="F62" s="146">
        <v>34000</v>
      </c>
    </row>
    <row r="63" spans="1:6" x14ac:dyDescent="0.25">
      <c r="A63" s="134">
        <v>46035</v>
      </c>
      <c r="B63" s="88">
        <v>8</v>
      </c>
      <c r="C63" s="41" t="s">
        <v>516</v>
      </c>
      <c r="D63" s="83" t="s">
        <v>64</v>
      </c>
      <c r="E63" s="84" t="s">
        <v>60</v>
      </c>
      <c r="F63" s="146">
        <v>781700</v>
      </c>
    </row>
    <row r="64" spans="1:6" x14ac:dyDescent="0.25">
      <c r="A64" s="134">
        <v>46069</v>
      </c>
      <c r="B64" s="88">
        <v>47</v>
      </c>
      <c r="C64" s="41" t="s">
        <v>658</v>
      </c>
      <c r="D64" s="83" t="s">
        <v>64</v>
      </c>
      <c r="E64" s="84" t="s">
        <v>60</v>
      </c>
      <c r="F64" s="146">
        <v>640300</v>
      </c>
    </row>
    <row r="65" spans="1:6" x14ac:dyDescent="0.25">
      <c r="A65" s="134">
        <v>45804</v>
      </c>
      <c r="B65" s="88">
        <v>8045</v>
      </c>
      <c r="C65" s="41" t="s">
        <v>573</v>
      </c>
      <c r="D65" s="83" t="s">
        <v>66</v>
      </c>
      <c r="E65" s="84" t="s">
        <v>69</v>
      </c>
      <c r="F65" s="144">
        <v>418811.96</v>
      </c>
    </row>
    <row r="66" spans="1:6" x14ac:dyDescent="0.25">
      <c r="A66" s="137">
        <v>45853</v>
      </c>
      <c r="B66" s="86" t="s">
        <v>189</v>
      </c>
      <c r="C66" s="23" t="s">
        <v>190</v>
      </c>
      <c r="D66" s="83" t="s">
        <v>66</v>
      </c>
      <c r="E66" s="84" t="s">
        <v>69</v>
      </c>
      <c r="F66" s="144">
        <v>161988.04</v>
      </c>
    </row>
    <row r="67" spans="1:6" x14ac:dyDescent="0.25">
      <c r="A67" s="137">
        <v>45841</v>
      </c>
      <c r="B67" s="86" t="s">
        <v>192</v>
      </c>
      <c r="C67" s="23" t="s">
        <v>193</v>
      </c>
      <c r="D67" s="83" t="s">
        <v>66</v>
      </c>
      <c r="E67" s="84" t="s">
        <v>48</v>
      </c>
      <c r="F67" s="144">
        <v>686684.34</v>
      </c>
    </row>
    <row r="68" spans="1:6" x14ac:dyDescent="0.25">
      <c r="A68" s="137">
        <v>45887</v>
      </c>
      <c r="B68" s="86" t="s">
        <v>195</v>
      </c>
      <c r="C68" s="23" t="s">
        <v>463</v>
      </c>
      <c r="D68" s="83" t="s">
        <v>66</v>
      </c>
      <c r="E68" s="84" t="s">
        <v>48</v>
      </c>
      <c r="F68" s="144">
        <v>597471</v>
      </c>
    </row>
    <row r="69" spans="1:6" x14ac:dyDescent="0.25">
      <c r="A69" s="137">
        <v>45952</v>
      </c>
      <c r="B69" s="86" t="s">
        <v>196</v>
      </c>
      <c r="C69" s="23" t="s">
        <v>197</v>
      </c>
      <c r="D69" s="83" t="s">
        <v>66</v>
      </c>
      <c r="E69" s="84" t="s">
        <v>48</v>
      </c>
      <c r="F69" s="144">
        <v>442682.96</v>
      </c>
    </row>
    <row r="70" spans="1:6" x14ac:dyDescent="0.25">
      <c r="A70" s="137">
        <v>45994</v>
      </c>
      <c r="B70" s="86" t="s">
        <v>574</v>
      </c>
      <c r="C70" s="23" t="s">
        <v>575</v>
      </c>
      <c r="D70" s="83" t="s">
        <v>66</v>
      </c>
      <c r="E70" s="84" t="s">
        <v>69</v>
      </c>
      <c r="F70" s="144">
        <v>37111</v>
      </c>
    </row>
    <row r="71" spans="1:6" x14ac:dyDescent="0.25">
      <c r="A71" s="137">
        <v>43109</v>
      </c>
      <c r="B71" s="78">
        <v>2614</v>
      </c>
      <c r="C71" s="23"/>
      <c r="D71" s="89" t="s">
        <v>202</v>
      </c>
      <c r="E71" s="84" t="s">
        <v>205</v>
      </c>
      <c r="F71" s="144">
        <v>1048.2</v>
      </c>
    </row>
    <row r="72" spans="1:6" x14ac:dyDescent="0.25">
      <c r="A72" s="137">
        <v>43181</v>
      </c>
      <c r="B72" s="78">
        <v>1819</v>
      </c>
      <c r="C72" s="23"/>
      <c r="D72" s="89" t="s">
        <v>202</v>
      </c>
      <c r="E72" s="84" t="s">
        <v>203</v>
      </c>
      <c r="F72" s="144">
        <v>685</v>
      </c>
    </row>
    <row r="73" spans="1:6" x14ac:dyDescent="0.25">
      <c r="A73" s="137">
        <v>43223</v>
      </c>
      <c r="B73" s="78">
        <v>1952</v>
      </c>
      <c r="C73" s="23"/>
      <c r="D73" s="89" t="s">
        <v>202</v>
      </c>
      <c r="E73" s="84" t="s">
        <v>204</v>
      </c>
      <c r="F73" s="144">
        <v>942.5</v>
      </c>
    </row>
    <row r="74" spans="1:6" x14ac:dyDescent="0.25">
      <c r="A74" s="137">
        <v>43228</v>
      </c>
      <c r="B74" s="78"/>
      <c r="C74" s="23"/>
      <c r="D74" s="89" t="s">
        <v>202</v>
      </c>
      <c r="E74" s="84" t="s">
        <v>205</v>
      </c>
      <c r="F74" s="144">
        <v>600</v>
      </c>
    </row>
    <row r="75" spans="1:6" x14ac:dyDescent="0.25">
      <c r="A75" s="137">
        <v>43260</v>
      </c>
      <c r="B75" s="78">
        <v>2182</v>
      </c>
      <c r="C75" s="23"/>
      <c r="D75" s="89" t="s">
        <v>202</v>
      </c>
      <c r="E75" s="84" t="s">
        <v>206</v>
      </c>
      <c r="F75" s="144">
        <v>4050</v>
      </c>
    </row>
    <row r="76" spans="1:6" x14ac:dyDescent="0.25">
      <c r="A76" s="137">
        <v>43264</v>
      </c>
      <c r="B76" s="78"/>
      <c r="C76" s="23"/>
      <c r="D76" s="89" t="s">
        <v>202</v>
      </c>
      <c r="E76" s="84" t="s">
        <v>207</v>
      </c>
      <c r="F76" s="144">
        <v>2500</v>
      </c>
    </row>
    <row r="77" spans="1:6" x14ac:dyDescent="0.25">
      <c r="A77" s="137">
        <v>43299</v>
      </c>
      <c r="B77" s="78"/>
      <c r="C77" s="23"/>
      <c r="D77" s="89" t="s">
        <v>202</v>
      </c>
      <c r="E77" s="84" t="s">
        <v>208</v>
      </c>
      <c r="F77" s="144">
        <v>4395</v>
      </c>
    </row>
    <row r="78" spans="1:6" x14ac:dyDescent="0.25">
      <c r="A78" s="137">
        <v>43304</v>
      </c>
      <c r="B78" s="78">
        <v>2168</v>
      </c>
      <c r="C78" s="23"/>
      <c r="D78" s="89" t="s">
        <v>202</v>
      </c>
      <c r="E78" s="84" t="s">
        <v>208</v>
      </c>
      <c r="F78" s="144">
        <v>640</v>
      </c>
    </row>
    <row r="79" spans="1:6" x14ac:dyDescent="0.25">
      <c r="A79" s="137">
        <v>43304</v>
      </c>
      <c r="B79" s="78"/>
      <c r="C79" s="23"/>
      <c r="D79" s="89" t="s">
        <v>202</v>
      </c>
      <c r="E79" s="84" t="s">
        <v>208</v>
      </c>
      <c r="F79" s="144">
        <v>1500</v>
      </c>
    </row>
    <row r="80" spans="1:6" x14ac:dyDescent="0.25">
      <c r="A80" s="137">
        <v>43304</v>
      </c>
      <c r="B80" s="78"/>
      <c r="C80" s="23"/>
      <c r="D80" s="89" t="s">
        <v>202</v>
      </c>
      <c r="E80" s="84" t="s">
        <v>208</v>
      </c>
      <c r="F80" s="144">
        <v>640</v>
      </c>
    </row>
    <row r="81" spans="1:6" x14ac:dyDescent="0.25">
      <c r="A81" s="137">
        <v>43314</v>
      </c>
      <c r="B81" s="78">
        <v>2221</v>
      </c>
      <c r="C81" s="23"/>
      <c r="D81" s="89" t="s">
        <v>202</v>
      </c>
      <c r="E81" s="84" t="s">
        <v>208</v>
      </c>
      <c r="F81" s="144">
        <v>1400</v>
      </c>
    </row>
    <row r="82" spans="1:6" x14ac:dyDescent="0.25">
      <c r="A82" s="135">
        <v>43327</v>
      </c>
      <c r="B82" s="88">
        <v>2240</v>
      </c>
      <c r="C82" s="41"/>
      <c r="D82" s="83" t="s">
        <v>202</v>
      </c>
      <c r="E82" s="90" t="s">
        <v>208</v>
      </c>
      <c r="F82" s="147">
        <v>450</v>
      </c>
    </row>
    <row r="83" spans="1:6" x14ac:dyDescent="0.25">
      <c r="A83" s="135">
        <v>43327</v>
      </c>
      <c r="B83" s="88"/>
      <c r="C83" s="41"/>
      <c r="D83" s="83" t="s">
        <v>202</v>
      </c>
      <c r="E83" s="90" t="s">
        <v>208</v>
      </c>
      <c r="F83" s="147">
        <v>3000</v>
      </c>
    </row>
    <row r="84" spans="1:6" x14ac:dyDescent="0.25">
      <c r="A84" s="135">
        <v>43327</v>
      </c>
      <c r="B84" s="88">
        <v>2243</v>
      </c>
      <c r="C84" s="41"/>
      <c r="D84" s="83" t="s">
        <v>202</v>
      </c>
      <c r="E84" s="90" t="s">
        <v>208</v>
      </c>
      <c r="F84" s="147">
        <v>5250</v>
      </c>
    </row>
    <row r="85" spans="1:6" x14ac:dyDescent="0.25">
      <c r="A85" s="135">
        <v>43327</v>
      </c>
      <c r="B85" s="88">
        <v>2244</v>
      </c>
      <c r="C85" s="41"/>
      <c r="D85" s="83" t="s">
        <v>202</v>
      </c>
      <c r="E85" s="90" t="s">
        <v>208</v>
      </c>
      <c r="F85" s="147">
        <v>7500</v>
      </c>
    </row>
    <row r="86" spans="1:6" x14ac:dyDescent="0.25">
      <c r="A86" s="135">
        <v>43333</v>
      </c>
      <c r="B86" s="88">
        <v>2257</v>
      </c>
      <c r="C86" s="41"/>
      <c r="D86" s="83" t="s">
        <v>202</v>
      </c>
      <c r="E86" s="90" t="s">
        <v>208</v>
      </c>
      <c r="F86" s="147">
        <v>2700</v>
      </c>
    </row>
    <row r="87" spans="1:6" x14ac:dyDescent="0.25">
      <c r="A87" s="137">
        <v>43333</v>
      </c>
      <c r="B87" s="78">
        <v>2249</v>
      </c>
      <c r="C87" s="23"/>
      <c r="D87" s="89" t="s">
        <v>202</v>
      </c>
      <c r="E87" s="84" t="s">
        <v>208</v>
      </c>
      <c r="F87" s="144">
        <v>1500</v>
      </c>
    </row>
    <row r="88" spans="1:6" x14ac:dyDescent="0.25">
      <c r="A88" s="137">
        <v>43334</v>
      </c>
      <c r="B88" s="78">
        <v>2273</v>
      </c>
      <c r="C88" s="23"/>
      <c r="D88" s="89" t="s">
        <v>202</v>
      </c>
      <c r="E88" s="84" t="s">
        <v>208</v>
      </c>
      <c r="F88" s="144">
        <v>500</v>
      </c>
    </row>
    <row r="89" spans="1:6" x14ac:dyDescent="0.25">
      <c r="A89" s="137">
        <v>43334</v>
      </c>
      <c r="B89" s="78">
        <v>2258</v>
      </c>
      <c r="C89" s="23"/>
      <c r="D89" s="89" t="s">
        <v>202</v>
      </c>
      <c r="E89" s="84" t="s">
        <v>208</v>
      </c>
      <c r="F89" s="144">
        <v>355</v>
      </c>
    </row>
    <row r="90" spans="1:6" x14ac:dyDescent="0.25">
      <c r="A90" s="137">
        <v>43334</v>
      </c>
      <c r="B90" s="78">
        <v>2277</v>
      </c>
      <c r="C90" s="23"/>
      <c r="D90" s="89" t="s">
        <v>202</v>
      </c>
      <c r="E90" s="84" t="s">
        <v>206</v>
      </c>
      <c r="F90" s="144">
        <v>1500</v>
      </c>
    </row>
    <row r="91" spans="1:6" x14ac:dyDescent="0.25">
      <c r="A91" s="135">
        <v>43334</v>
      </c>
      <c r="B91" s="88">
        <v>2274</v>
      </c>
      <c r="C91" s="41"/>
      <c r="D91" s="83" t="s">
        <v>202</v>
      </c>
      <c r="E91" s="90" t="s">
        <v>208</v>
      </c>
      <c r="F91" s="147">
        <v>162</v>
      </c>
    </row>
    <row r="92" spans="1:6" x14ac:dyDescent="0.25">
      <c r="A92" s="135">
        <v>43334</v>
      </c>
      <c r="B92" s="88">
        <v>2276</v>
      </c>
      <c r="C92" s="41"/>
      <c r="D92" s="83" t="s">
        <v>202</v>
      </c>
      <c r="E92" s="90" t="s">
        <v>208</v>
      </c>
      <c r="F92" s="147">
        <v>1700</v>
      </c>
    </row>
    <row r="93" spans="1:6" x14ac:dyDescent="0.25">
      <c r="A93" s="137">
        <v>43339</v>
      </c>
      <c r="B93" s="78">
        <v>2289</v>
      </c>
      <c r="C93" s="23"/>
      <c r="D93" s="89" t="s">
        <v>202</v>
      </c>
      <c r="E93" s="84" t="s">
        <v>206</v>
      </c>
      <c r="F93" s="144">
        <v>3675.21</v>
      </c>
    </row>
    <row r="94" spans="1:6" x14ac:dyDescent="0.25">
      <c r="A94" s="137">
        <v>43339</v>
      </c>
      <c r="B94" s="78">
        <v>2290</v>
      </c>
      <c r="C94" s="23"/>
      <c r="D94" s="89" t="s">
        <v>202</v>
      </c>
      <c r="E94" s="84" t="s">
        <v>206</v>
      </c>
      <c r="F94" s="144">
        <v>1249.95</v>
      </c>
    </row>
    <row r="95" spans="1:6" x14ac:dyDescent="0.25">
      <c r="A95" s="137">
        <v>43346</v>
      </c>
      <c r="B95" s="78">
        <v>2300</v>
      </c>
      <c r="C95" s="23"/>
      <c r="D95" s="89" t="s">
        <v>202</v>
      </c>
      <c r="E95" s="84" t="s">
        <v>206</v>
      </c>
      <c r="F95" s="144">
        <v>730.02</v>
      </c>
    </row>
    <row r="96" spans="1:6" x14ac:dyDescent="0.25">
      <c r="A96" s="137">
        <v>43360</v>
      </c>
      <c r="B96" s="78">
        <v>2347</v>
      </c>
      <c r="C96" s="23"/>
      <c r="D96" s="89" t="s">
        <v>202</v>
      </c>
      <c r="E96" s="84" t="s">
        <v>206</v>
      </c>
      <c r="F96" s="144">
        <v>3074.37</v>
      </c>
    </row>
    <row r="97" spans="1:6" x14ac:dyDescent="0.25">
      <c r="A97" s="137">
        <v>43369</v>
      </c>
      <c r="B97" s="78">
        <v>2352</v>
      </c>
      <c r="C97" s="23"/>
      <c r="D97" s="89" t="s">
        <v>202</v>
      </c>
      <c r="E97" s="84" t="s">
        <v>203</v>
      </c>
      <c r="F97" s="144">
        <v>4590</v>
      </c>
    </row>
    <row r="98" spans="1:6" x14ac:dyDescent="0.25">
      <c r="A98" s="137">
        <v>43377</v>
      </c>
      <c r="B98" s="78" t="s">
        <v>209</v>
      </c>
      <c r="C98" s="23"/>
      <c r="D98" s="89" t="s">
        <v>202</v>
      </c>
      <c r="E98" s="84" t="s">
        <v>203</v>
      </c>
      <c r="F98" s="144">
        <v>56743.01</v>
      </c>
    </row>
    <row r="99" spans="1:6" x14ac:dyDescent="0.25">
      <c r="A99" s="137">
        <v>43383</v>
      </c>
      <c r="B99" s="78">
        <v>2380</v>
      </c>
      <c r="C99" s="23"/>
      <c r="D99" s="89" t="s">
        <v>202</v>
      </c>
      <c r="E99" s="84" t="s">
        <v>206</v>
      </c>
      <c r="F99" s="144">
        <v>3200</v>
      </c>
    </row>
    <row r="100" spans="1:6" x14ac:dyDescent="0.25">
      <c r="A100" s="137">
        <v>43388</v>
      </c>
      <c r="B100" s="78">
        <v>2449</v>
      </c>
      <c r="C100" s="23"/>
      <c r="D100" s="89" t="s">
        <v>202</v>
      </c>
      <c r="E100" s="84" t="s">
        <v>203</v>
      </c>
      <c r="F100" s="144">
        <v>4550.03</v>
      </c>
    </row>
    <row r="101" spans="1:6" x14ac:dyDescent="0.25">
      <c r="A101" s="137">
        <v>43389</v>
      </c>
      <c r="B101" s="78">
        <v>2547</v>
      </c>
      <c r="C101" s="23"/>
      <c r="D101" s="89" t="s">
        <v>202</v>
      </c>
      <c r="E101" s="84" t="s">
        <v>206</v>
      </c>
      <c r="F101" s="144">
        <v>900</v>
      </c>
    </row>
    <row r="102" spans="1:6" x14ac:dyDescent="0.25">
      <c r="A102" s="137">
        <v>43396</v>
      </c>
      <c r="B102" s="78">
        <v>2461</v>
      </c>
      <c r="C102" s="23"/>
      <c r="D102" s="89" t="s">
        <v>202</v>
      </c>
      <c r="E102" s="84" t="s">
        <v>206</v>
      </c>
      <c r="F102" s="144">
        <v>1840.1</v>
      </c>
    </row>
    <row r="103" spans="1:6" x14ac:dyDescent="0.25">
      <c r="A103" s="137">
        <v>43397</v>
      </c>
      <c r="B103" s="78">
        <v>2465</v>
      </c>
      <c r="C103" s="23"/>
      <c r="D103" s="89" t="s">
        <v>202</v>
      </c>
      <c r="E103" s="84" t="s">
        <v>203</v>
      </c>
      <c r="F103" s="144">
        <v>3100</v>
      </c>
    </row>
    <row r="104" spans="1:6" x14ac:dyDescent="0.25">
      <c r="A104" s="137">
        <v>43398</v>
      </c>
      <c r="B104" s="78">
        <v>2463</v>
      </c>
      <c r="C104" s="23"/>
      <c r="D104" s="89" t="s">
        <v>202</v>
      </c>
      <c r="E104" s="84" t="s">
        <v>206</v>
      </c>
      <c r="F104" s="144">
        <v>1254.82</v>
      </c>
    </row>
    <row r="105" spans="1:6" x14ac:dyDescent="0.25">
      <c r="A105" s="137">
        <v>43411</v>
      </c>
      <c r="B105" s="78">
        <v>2486</v>
      </c>
      <c r="C105" s="23"/>
      <c r="D105" s="89" t="s">
        <v>202</v>
      </c>
      <c r="E105" s="84" t="s">
        <v>210</v>
      </c>
      <c r="F105" s="144">
        <v>1320</v>
      </c>
    </row>
    <row r="106" spans="1:6" x14ac:dyDescent="0.25">
      <c r="A106" s="137">
        <v>43411</v>
      </c>
      <c r="B106" s="78">
        <v>2469</v>
      </c>
      <c r="C106" s="23"/>
      <c r="D106" s="89" t="s">
        <v>202</v>
      </c>
      <c r="E106" s="84" t="s">
        <v>203</v>
      </c>
      <c r="F106" s="144">
        <v>4195</v>
      </c>
    </row>
    <row r="107" spans="1:6" x14ac:dyDescent="0.25">
      <c r="A107" s="137">
        <v>43417</v>
      </c>
      <c r="B107" s="78">
        <v>2469</v>
      </c>
      <c r="C107" s="23"/>
      <c r="D107" s="89" t="s">
        <v>202</v>
      </c>
      <c r="E107" s="84" t="s">
        <v>206</v>
      </c>
      <c r="F107" s="144">
        <v>5875.19</v>
      </c>
    </row>
    <row r="108" spans="1:6" x14ac:dyDescent="0.25">
      <c r="A108" s="137">
        <v>43420</v>
      </c>
      <c r="B108" s="78">
        <v>2486</v>
      </c>
      <c r="C108" s="23"/>
      <c r="D108" s="89" t="s">
        <v>202</v>
      </c>
      <c r="E108" s="84" t="s">
        <v>211</v>
      </c>
      <c r="F108" s="144">
        <v>1320</v>
      </c>
    </row>
    <row r="109" spans="1:6" x14ac:dyDescent="0.25">
      <c r="A109" s="137">
        <v>43433</v>
      </c>
      <c r="B109" s="78">
        <v>2514</v>
      </c>
      <c r="C109" s="23"/>
      <c r="D109" s="89" t="s">
        <v>202</v>
      </c>
      <c r="E109" s="84" t="s">
        <v>212</v>
      </c>
      <c r="F109" s="144">
        <v>3910</v>
      </c>
    </row>
    <row r="110" spans="1:6" x14ac:dyDescent="0.25">
      <c r="A110" s="137">
        <v>43433</v>
      </c>
      <c r="B110" s="78">
        <v>2515</v>
      </c>
      <c r="C110" s="23"/>
      <c r="D110" s="89" t="s">
        <v>202</v>
      </c>
      <c r="E110" s="84" t="s">
        <v>206</v>
      </c>
      <c r="F110" s="144">
        <v>390</v>
      </c>
    </row>
    <row r="111" spans="1:6" x14ac:dyDescent="0.25">
      <c r="A111" s="137">
        <v>43441</v>
      </c>
      <c r="B111" s="78"/>
      <c r="C111" s="23"/>
      <c r="D111" s="89" t="s">
        <v>202</v>
      </c>
      <c r="E111" s="84" t="s">
        <v>205</v>
      </c>
      <c r="F111" s="144">
        <v>68474.28</v>
      </c>
    </row>
    <row r="112" spans="1:6" x14ac:dyDescent="0.25">
      <c r="A112" s="137">
        <v>43444</v>
      </c>
      <c r="B112" s="78">
        <v>2560</v>
      </c>
      <c r="C112" s="23"/>
      <c r="D112" s="89" t="s">
        <v>202</v>
      </c>
      <c r="E112" s="84" t="s">
        <v>213</v>
      </c>
      <c r="F112" s="144">
        <v>4550</v>
      </c>
    </row>
    <row r="113" spans="1:6" x14ac:dyDescent="0.25">
      <c r="A113" s="137">
        <v>43446</v>
      </c>
      <c r="B113" s="78">
        <v>2561</v>
      </c>
      <c r="C113" s="23"/>
      <c r="D113" s="89" t="s">
        <v>202</v>
      </c>
      <c r="E113" s="84" t="s">
        <v>206</v>
      </c>
      <c r="F113" s="144">
        <v>2625.15</v>
      </c>
    </row>
    <row r="114" spans="1:6" x14ac:dyDescent="0.25">
      <c r="A114" s="137">
        <v>43454</v>
      </c>
      <c r="B114" s="78">
        <v>2562</v>
      </c>
      <c r="C114" s="23"/>
      <c r="D114" s="89" t="s">
        <v>202</v>
      </c>
      <c r="E114" s="84" t="s">
        <v>214</v>
      </c>
      <c r="F114" s="144">
        <v>4425</v>
      </c>
    </row>
    <row r="115" spans="1:6" x14ac:dyDescent="0.25">
      <c r="A115" s="137">
        <v>43458</v>
      </c>
      <c r="B115" s="78"/>
      <c r="C115" s="23"/>
      <c r="D115" s="89" t="s">
        <v>202</v>
      </c>
      <c r="E115" s="84" t="s">
        <v>205</v>
      </c>
      <c r="F115" s="144">
        <v>3750</v>
      </c>
    </row>
    <row r="116" spans="1:6" x14ac:dyDescent="0.25">
      <c r="A116" s="137">
        <v>43460</v>
      </c>
      <c r="B116" s="78">
        <v>2681</v>
      </c>
      <c r="C116" s="23"/>
      <c r="D116" s="89" t="s">
        <v>202</v>
      </c>
      <c r="E116" s="84" t="s">
        <v>205</v>
      </c>
      <c r="F116" s="144">
        <v>1200</v>
      </c>
    </row>
    <row r="117" spans="1:6" x14ac:dyDescent="0.25">
      <c r="A117" s="136">
        <v>43462</v>
      </c>
      <c r="B117" s="78">
        <v>2574</v>
      </c>
      <c r="C117" s="23"/>
      <c r="D117" s="89" t="s">
        <v>202</v>
      </c>
      <c r="E117" s="23" t="s">
        <v>205</v>
      </c>
      <c r="F117" s="144">
        <v>1292</v>
      </c>
    </row>
    <row r="118" spans="1:6" x14ac:dyDescent="0.25">
      <c r="A118" s="136">
        <v>43473</v>
      </c>
      <c r="B118" s="78">
        <v>2615</v>
      </c>
      <c r="C118" s="23"/>
      <c r="D118" s="89" t="s">
        <v>202</v>
      </c>
      <c r="E118" s="23" t="s">
        <v>206</v>
      </c>
      <c r="F118" s="144">
        <v>4716.8999999999996</v>
      </c>
    </row>
    <row r="119" spans="1:6" x14ac:dyDescent="0.25">
      <c r="A119" s="136">
        <v>43482</v>
      </c>
      <c r="B119" s="78">
        <v>2653</v>
      </c>
      <c r="C119" s="23"/>
      <c r="D119" s="89" t="s">
        <v>202</v>
      </c>
      <c r="E119" s="23" t="s">
        <v>206</v>
      </c>
      <c r="F119" s="144">
        <v>4410</v>
      </c>
    </row>
    <row r="120" spans="1:6" x14ac:dyDescent="0.25">
      <c r="A120" s="136">
        <v>43483</v>
      </c>
      <c r="B120" s="78">
        <v>2657</v>
      </c>
      <c r="C120" s="23"/>
      <c r="D120" s="91" t="s">
        <v>202</v>
      </c>
      <c r="E120" s="23" t="s">
        <v>213</v>
      </c>
      <c r="F120" s="144">
        <v>4295</v>
      </c>
    </row>
    <row r="121" spans="1:6" x14ac:dyDescent="0.25">
      <c r="A121" s="79">
        <v>43490</v>
      </c>
      <c r="B121" s="88">
        <v>2673</v>
      </c>
      <c r="C121" s="41"/>
      <c r="D121" s="83" t="s">
        <v>202</v>
      </c>
      <c r="E121" s="41" t="s">
        <v>206</v>
      </c>
      <c r="F121" s="147">
        <v>1330</v>
      </c>
    </row>
    <row r="122" spans="1:6" x14ac:dyDescent="0.25">
      <c r="A122" s="79">
        <v>43493</v>
      </c>
      <c r="B122" s="92">
        <v>2675</v>
      </c>
      <c r="C122" s="41"/>
      <c r="D122" s="83" t="s">
        <v>202</v>
      </c>
      <c r="E122" s="41" t="s">
        <v>206</v>
      </c>
      <c r="F122" s="147">
        <v>1750.1</v>
      </c>
    </row>
    <row r="123" spans="1:6" x14ac:dyDescent="0.25">
      <c r="A123" s="79">
        <v>43517</v>
      </c>
      <c r="B123" s="92">
        <v>2408</v>
      </c>
      <c r="C123" s="83"/>
      <c r="D123" s="83" t="s">
        <v>202</v>
      </c>
      <c r="E123" s="41" t="s">
        <v>206</v>
      </c>
      <c r="F123" s="147">
        <v>2625</v>
      </c>
    </row>
    <row r="124" spans="1:6" x14ac:dyDescent="0.25">
      <c r="A124" s="79">
        <v>43517</v>
      </c>
      <c r="B124" s="92">
        <v>2710</v>
      </c>
      <c r="C124" s="83"/>
      <c r="D124" s="83" t="s">
        <v>202</v>
      </c>
      <c r="E124" s="41" t="s">
        <v>206</v>
      </c>
      <c r="F124" s="147">
        <v>14000.8</v>
      </c>
    </row>
    <row r="125" spans="1:6" x14ac:dyDescent="0.25">
      <c r="A125" s="79">
        <v>43581</v>
      </c>
      <c r="B125" s="92">
        <v>2825</v>
      </c>
      <c r="C125" s="83"/>
      <c r="D125" s="83" t="s">
        <v>202</v>
      </c>
      <c r="E125" s="41" t="s">
        <v>215</v>
      </c>
      <c r="F125" s="147">
        <v>1000</v>
      </c>
    </row>
    <row r="126" spans="1:6" x14ac:dyDescent="0.25">
      <c r="A126" s="79">
        <v>43591</v>
      </c>
      <c r="B126" s="92">
        <v>2853</v>
      </c>
      <c r="C126" s="83"/>
      <c r="D126" s="83" t="s">
        <v>202</v>
      </c>
      <c r="E126" s="41" t="s">
        <v>216</v>
      </c>
      <c r="F126" s="147">
        <v>950</v>
      </c>
    </row>
    <row r="127" spans="1:6" x14ac:dyDescent="0.25">
      <c r="A127" s="79">
        <v>43615</v>
      </c>
      <c r="B127" s="92">
        <v>2953</v>
      </c>
      <c r="C127" s="83" t="s">
        <v>217</v>
      </c>
      <c r="D127" s="83" t="s">
        <v>202</v>
      </c>
      <c r="E127" s="41" t="s">
        <v>206</v>
      </c>
      <c r="F127" s="147">
        <v>7006.54</v>
      </c>
    </row>
    <row r="128" spans="1:6" x14ac:dyDescent="0.25">
      <c r="A128" s="79">
        <v>43642</v>
      </c>
      <c r="B128" s="92">
        <v>2980</v>
      </c>
      <c r="C128" s="83"/>
      <c r="D128" s="83" t="s">
        <v>202</v>
      </c>
      <c r="E128" s="41" t="s">
        <v>218</v>
      </c>
      <c r="F128" s="147">
        <v>5075</v>
      </c>
    </row>
    <row r="129" spans="1:6" x14ac:dyDescent="0.25">
      <c r="A129" s="135">
        <v>43656</v>
      </c>
      <c r="B129" s="92">
        <v>2981</v>
      </c>
      <c r="C129" s="83"/>
      <c r="D129" s="83" t="s">
        <v>202</v>
      </c>
      <c r="E129" s="90" t="s">
        <v>203</v>
      </c>
      <c r="F129" s="147">
        <v>77705</v>
      </c>
    </row>
    <row r="130" spans="1:6" x14ac:dyDescent="0.25">
      <c r="A130" s="135">
        <v>43683</v>
      </c>
      <c r="B130" s="92">
        <v>2982</v>
      </c>
      <c r="C130" s="83"/>
      <c r="D130" s="83" t="s">
        <v>202</v>
      </c>
      <c r="E130" s="90" t="s">
        <v>205</v>
      </c>
      <c r="F130" s="147">
        <v>6510</v>
      </c>
    </row>
    <row r="131" spans="1:6" x14ac:dyDescent="0.25">
      <c r="A131" s="135">
        <v>43692</v>
      </c>
      <c r="B131" s="92">
        <v>3078</v>
      </c>
      <c r="C131" s="83"/>
      <c r="D131" s="83" t="s">
        <v>202</v>
      </c>
      <c r="E131" s="90" t="s">
        <v>206</v>
      </c>
      <c r="F131" s="147">
        <v>16500.7</v>
      </c>
    </row>
    <row r="132" spans="1:6" x14ac:dyDescent="0.25">
      <c r="A132" s="135">
        <v>43966</v>
      </c>
      <c r="B132" s="92">
        <v>3509</v>
      </c>
      <c r="C132" s="83"/>
      <c r="D132" s="83" t="s">
        <v>202</v>
      </c>
      <c r="E132" s="90" t="s">
        <v>219</v>
      </c>
      <c r="F132" s="147">
        <v>1750.1</v>
      </c>
    </row>
    <row r="133" spans="1:6" x14ac:dyDescent="0.25">
      <c r="A133" s="135">
        <v>43983</v>
      </c>
      <c r="B133" s="92"/>
      <c r="C133" s="83" t="s">
        <v>220</v>
      </c>
      <c r="D133" s="83" t="s">
        <v>202</v>
      </c>
      <c r="E133" s="90" t="s">
        <v>206</v>
      </c>
      <c r="F133" s="147">
        <v>1750.1</v>
      </c>
    </row>
    <row r="134" spans="1:6" x14ac:dyDescent="0.25">
      <c r="A134" s="135">
        <v>43999</v>
      </c>
      <c r="B134" s="92">
        <v>3522</v>
      </c>
      <c r="C134" s="83"/>
      <c r="D134" s="83" t="s">
        <v>202</v>
      </c>
      <c r="E134" s="90" t="s">
        <v>206</v>
      </c>
      <c r="F134" s="147">
        <v>2950</v>
      </c>
    </row>
    <row r="135" spans="1:6" x14ac:dyDescent="0.25">
      <c r="A135" s="135">
        <v>44001</v>
      </c>
      <c r="B135" s="92">
        <v>3536</v>
      </c>
      <c r="C135" s="41"/>
      <c r="D135" s="83" t="s">
        <v>202</v>
      </c>
      <c r="E135" s="90" t="s">
        <v>221</v>
      </c>
      <c r="F135" s="147">
        <v>3473.85</v>
      </c>
    </row>
    <row r="136" spans="1:6" x14ac:dyDescent="0.25">
      <c r="A136" s="135">
        <v>44028</v>
      </c>
      <c r="B136" s="92"/>
      <c r="C136" s="41" t="s">
        <v>222</v>
      </c>
      <c r="D136" s="83" t="s">
        <v>202</v>
      </c>
      <c r="E136" s="90" t="s">
        <v>206</v>
      </c>
      <c r="F136" s="147">
        <v>1750.1</v>
      </c>
    </row>
    <row r="137" spans="1:6" x14ac:dyDescent="0.25">
      <c r="A137" s="137">
        <v>44029</v>
      </c>
      <c r="B137" s="93">
        <v>3521</v>
      </c>
      <c r="C137" s="23"/>
      <c r="D137" s="89" t="s">
        <v>202</v>
      </c>
      <c r="E137" s="84" t="s">
        <v>206</v>
      </c>
      <c r="F137" s="144">
        <v>1750.1</v>
      </c>
    </row>
    <row r="138" spans="1:6" x14ac:dyDescent="0.25">
      <c r="A138" s="137">
        <v>44038</v>
      </c>
      <c r="B138" s="93">
        <v>3536</v>
      </c>
      <c r="C138" s="23"/>
      <c r="D138" s="89" t="s">
        <v>202</v>
      </c>
      <c r="E138" s="84" t="s">
        <v>206</v>
      </c>
      <c r="F138" s="144">
        <v>6725.3</v>
      </c>
    </row>
    <row r="139" spans="1:6" x14ac:dyDescent="0.25">
      <c r="A139" s="139">
        <v>44080</v>
      </c>
      <c r="B139" s="93">
        <v>3622</v>
      </c>
      <c r="C139" s="23" t="s">
        <v>223</v>
      </c>
      <c r="D139" s="89" t="s">
        <v>202</v>
      </c>
      <c r="E139" s="84" t="s">
        <v>206</v>
      </c>
      <c r="F139" s="144">
        <v>4100.04</v>
      </c>
    </row>
    <row r="140" spans="1:6" x14ac:dyDescent="0.25">
      <c r="A140" s="139">
        <v>44130</v>
      </c>
      <c r="B140" s="93">
        <v>3757</v>
      </c>
      <c r="C140" s="23" t="s">
        <v>224</v>
      </c>
      <c r="D140" s="89" t="s">
        <v>202</v>
      </c>
      <c r="E140" s="84" t="s">
        <v>206</v>
      </c>
      <c r="F140" s="144">
        <v>2125</v>
      </c>
    </row>
    <row r="141" spans="1:6" x14ac:dyDescent="0.25">
      <c r="A141" s="139">
        <v>44141</v>
      </c>
      <c r="B141" s="93">
        <v>3779</v>
      </c>
      <c r="C141" s="23" t="s">
        <v>225</v>
      </c>
      <c r="D141" s="89" t="s">
        <v>202</v>
      </c>
      <c r="E141" s="84" t="s">
        <v>206</v>
      </c>
      <c r="F141" s="144">
        <v>1093.81</v>
      </c>
    </row>
    <row r="142" spans="1:6" x14ac:dyDescent="0.25">
      <c r="A142" s="139">
        <v>44152</v>
      </c>
      <c r="B142" s="78">
        <v>3795</v>
      </c>
      <c r="C142" s="23" t="s">
        <v>226</v>
      </c>
      <c r="D142" s="89" t="s">
        <v>202</v>
      </c>
      <c r="E142" s="84" t="s">
        <v>206</v>
      </c>
      <c r="F142" s="144">
        <v>3000.05</v>
      </c>
    </row>
    <row r="143" spans="1:6" x14ac:dyDescent="0.25">
      <c r="A143" s="139">
        <v>44159</v>
      </c>
      <c r="B143" s="78">
        <v>3836</v>
      </c>
      <c r="C143" s="23" t="s">
        <v>227</v>
      </c>
      <c r="D143" s="89" t="s">
        <v>202</v>
      </c>
      <c r="E143" s="84" t="s">
        <v>206</v>
      </c>
      <c r="F143" s="144">
        <v>3648.96</v>
      </c>
    </row>
    <row r="144" spans="1:6" x14ac:dyDescent="0.25">
      <c r="A144" s="139">
        <v>44176</v>
      </c>
      <c r="B144" s="78">
        <v>3892</v>
      </c>
      <c r="C144" s="23" t="s">
        <v>228</v>
      </c>
      <c r="D144" s="89" t="s">
        <v>202</v>
      </c>
      <c r="E144" s="84" t="s">
        <v>205</v>
      </c>
      <c r="F144" s="144">
        <v>19880</v>
      </c>
    </row>
    <row r="145" spans="1:7" x14ac:dyDescent="0.25">
      <c r="A145" s="139">
        <v>44181</v>
      </c>
      <c r="B145" s="78"/>
      <c r="C145" s="23" t="s">
        <v>229</v>
      </c>
      <c r="D145" s="89" t="s">
        <v>202</v>
      </c>
      <c r="E145" s="84" t="s">
        <v>206</v>
      </c>
      <c r="F145" s="144">
        <v>3000.05</v>
      </c>
    </row>
    <row r="146" spans="1:7" ht="30" x14ac:dyDescent="0.25">
      <c r="A146" s="135">
        <v>44257</v>
      </c>
      <c r="B146" s="88">
        <v>4069</v>
      </c>
      <c r="C146" s="83" t="s">
        <v>231</v>
      </c>
      <c r="D146" s="83" t="s">
        <v>232</v>
      </c>
      <c r="E146" s="90" t="s">
        <v>48</v>
      </c>
      <c r="F146" s="144">
        <v>56109</v>
      </c>
      <c r="G146" s="39"/>
    </row>
    <row r="147" spans="1:7" ht="45" x14ac:dyDescent="0.25">
      <c r="A147" s="134">
        <v>46001</v>
      </c>
      <c r="B147" s="88">
        <v>9242</v>
      </c>
      <c r="C147" s="41" t="s">
        <v>253</v>
      </c>
      <c r="D147" s="83" t="s">
        <v>489</v>
      </c>
      <c r="E147" s="84" t="s">
        <v>522</v>
      </c>
      <c r="F147" s="146">
        <v>407100</v>
      </c>
      <c r="G147" s="39"/>
    </row>
    <row r="148" spans="1:7" ht="45" x14ac:dyDescent="0.25">
      <c r="A148" s="134">
        <v>46007</v>
      </c>
      <c r="B148" s="88">
        <v>1411</v>
      </c>
      <c r="C148" s="41" t="s">
        <v>254</v>
      </c>
      <c r="D148" s="83" t="s">
        <v>489</v>
      </c>
      <c r="E148" s="84" t="s">
        <v>522</v>
      </c>
      <c r="F148" s="146">
        <v>413000</v>
      </c>
      <c r="G148" s="39"/>
    </row>
    <row r="149" spans="1:7" ht="45" x14ac:dyDescent="0.25">
      <c r="A149" s="134">
        <v>46007</v>
      </c>
      <c r="B149" s="88">
        <v>1412</v>
      </c>
      <c r="C149" s="41" t="s">
        <v>521</v>
      </c>
      <c r="D149" s="83" t="s">
        <v>489</v>
      </c>
      <c r="E149" s="84" t="s">
        <v>522</v>
      </c>
      <c r="F149" s="146">
        <v>230017.4</v>
      </c>
      <c r="G149" s="39"/>
    </row>
    <row r="150" spans="1:7" ht="45" x14ac:dyDescent="0.25">
      <c r="A150" s="134">
        <v>46069</v>
      </c>
      <c r="B150" s="88">
        <v>27</v>
      </c>
      <c r="C150" s="41" t="s">
        <v>659</v>
      </c>
      <c r="D150" s="83" t="s">
        <v>489</v>
      </c>
      <c r="E150" s="84" t="s">
        <v>522</v>
      </c>
      <c r="F150" s="146">
        <v>377000</v>
      </c>
      <c r="G150" s="39"/>
    </row>
    <row r="151" spans="1:7" ht="45" x14ac:dyDescent="0.25">
      <c r="A151" s="134">
        <v>46055</v>
      </c>
      <c r="B151" s="88">
        <v>43</v>
      </c>
      <c r="C151" s="41" t="s">
        <v>660</v>
      </c>
      <c r="D151" s="83" t="s">
        <v>489</v>
      </c>
      <c r="E151" s="84" t="s">
        <v>522</v>
      </c>
      <c r="F151" s="146">
        <v>215232</v>
      </c>
      <c r="G151" s="39"/>
    </row>
    <row r="152" spans="1:7" ht="45" x14ac:dyDescent="0.25">
      <c r="A152" s="134">
        <v>46059</v>
      </c>
      <c r="B152" s="88">
        <v>33</v>
      </c>
      <c r="C152" s="41" t="s">
        <v>661</v>
      </c>
      <c r="D152" s="83" t="s">
        <v>489</v>
      </c>
      <c r="E152" s="84" t="s">
        <v>522</v>
      </c>
      <c r="F152" s="146">
        <v>354000</v>
      </c>
      <c r="G152" s="39"/>
    </row>
    <row r="153" spans="1:7" x14ac:dyDescent="0.25">
      <c r="A153" s="136">
        <v>46009</v>
      </c>
      <c r="B153" s="86" t="s">
        <v>517</v>
      </c>
      <c r="C153" s="23" t="s">
        <v>519</v>
      </c>
      <c r="D153" s="23" t="s">
        <v>416</v>
      </c>
      <c r="E153" s="94" t="s">
        <v>662</v>
      </c>
      <c r="F153" s="144">
        <v>67968</v>
      </c>
    </row>
    <row r="154" spans="1:7" x14ac:dyDescent="0.25">
      <c r="A154" s="136">
        <v>46029</v>
      </c>
      <c r="B154" s="86" t="s">
        <v>518</v>
      </c>
      <c r="C154" s="23" t="s">
        <v>284</v>
      </c>
      <c r="D154" s="23" t="s">
        <v>416</v>
      </c>
      <c r="E154" s="94" t="s">
        <v>662</v>
      </c>
      <c r="F154" s="144">
        <v>861762</v>
      </c>
    </row>
    <row r="155" spans="1:7" x14ac:dyDescent="0.25">
      <c r="A155" s="136">
        <v>46052</v>
      </c>
      <c r="B155" s="86" t="s">
        <v>663</v>
      </c>
      <c r="C155" s="23" t="s">
        <v>655</v>
      </c>
      <c r="D155" s="23" t="s">
        <v>416</v>
      </c>
      <c r="E155" s="94" t="s">
        <v>662</v>
      </c>
      <c r="F155" s="144">
        <v>1186319</v>
      </c>
    </row>
    <row r="156" spans="1:7" x14ac:dyDescent="0.25">
      <c r="A156" s="136">
        <v>46057</v>
      </c>
      <c r="B156" s="86" t="s">
        <v>664</v>
      </c>
      <c r="C156" s="23" t="s">
        <v>665</v>
      </c>
      <c r="D156" s="23" t="s">
        <v>416</v>
      </c>
      <c r="E156" s="94" t="s">
        <v>69</v>
      </c>
      <c r="F156" s="144">
        <v>316000</v>
      </c>
    </row>
    <row r="157" spans="1:7" x14ac:dyDescent="0.25">
      <c r="A157" s="136">
        <v>46057</v>
      </c>
      <c r="B157" s="86" t="s">
        <v>666</v>
      </c>
      <c r="C157" s="23" t="s">
        <v>564</v>
      </c>
      <c r="D157" s="23" t="s">
        <v>416</v>
      </c>
      <c r="E157" s="94" t="s">
        <v>69</v>
      </c>
      <c r="F157" s="144">
        <v>52852.5</v>
      </c>
    </row>
    <row r="158" spans="1:7" x14ac:dyDescent="0.25">
      <c r="A158" s="136">
        <v>46069</v>
      </c>
      <c r="B158" s="86" t="s">
        <v>667</v>
      </c>
      <c r="C158" s="23" t="s">
        <v>668</v>
      </c>
      <c r="D158" s="23" t="s">
        <v>416</v>
      </c>
      <c r="E158" s="94" t="s">
        <v>662</v>
      </c>
      <c r="F158" s="144">
        <v>1337906</v>
      </c>
    </row>
    <row r="159" spans="1:7" x14ac:dyDescent="0.25">
      <c r="A159" s="136">
        <v>46069</v>
      </c>
      <c r="B159" s="86" t="s">
        <v>669</v>
      </c>
      <c r="C159" s="23" t="s">
        <v>670</v>
      </c>
      <c r="D159" s="23" t="s">
        <v>416</v>
      </c>
      <c r="E159" s="94" t="s">
        <v>69</v>
      </c>
      <c r="F159" s="144">
        <v>488150</v>
      </c>
    </row>
    <row r="160" spans="1:7" ht="30" x14ac:dyDescent="0.25">
      <c r="A160" s="136">
        <v>46070</v>
      </c>
      <c r="B160" s="86" t="s">
        <v>671</v>
      </c>
      <c r="C160" s="23" t="s">
        <v>672</v>
      </c>
      <c r="D160" s="23" t="s">
        <v>623</v>
      </c>
      <c r="E160" s="89" t="s">
        <v>125</v>
      </c>
      <c r="F160" s="144">
        <v>246620</v>
      </c>
    </row>
    <row r="161" spans="1:6" x14ac:dyDescent="0.25">
      <c r="A161" s="136">
        <v>45903</v>
      </c>
      <c r="B161" s="86" t="s">
        <v>242</v>
      </c>
      <c r="C161" s="3" t="s">
        <v>243</v>
      </c>
      <c r="D161" s="23" t="s">
        <v>244</v>
      </c>
      <c r="E161" s="94" t="s">
        <v>201</v>
      </c>
      <c r="F161" s="144">
        <v>94400</v>
      </c>
    </row>
    <row r="162" spans="1:6" x14ac:dyDescent="0.25">
      <c r="A162" s="136">
        <v>45631</v>
      </c>
      <c r="B162" s="86" t="s">
        <v>240</v>
      </c>
      <c r="C162" s="3" t="s">
        <v>241</v>
      </c>
      <c r="D162" s="23" t="s">
        <v>72</v>
      </c>
      <c r="E162" s="94" t="s">
        <v>48</v>
      </c>
      <c r="F162" s="144">
        <v>230100</v>
      </c>
    </row>
    <row r="163" spans="1:6" x14ac:dyDescent="0.25">
      <c r="A163" s="136">
        <v>45996</v>
      </c>
      <c r="B163" s="3">
        <v>9223</v>
      </c>
      <c r="C163" s="3" t="s">
        <v>523</v>
      </c>
      <c r="D163" s="83" t="s">
        <v>73</v>
      </c>
      <c r="E163" s="83" t="s">
        <v>245</v>
      </c>
      <c r="F163" s="148">
        <v>398250</v>
      </c>
    </row>
    <row r="164" spans="1:6" x14ac:dyDescent="0.25">
      <c r="A164" s="136">
        <v>46006</v>
      </c>
      <c r="B164" s="3">
        <v>9241</v>
      </c>
      <c r="C164" s="3" t="s">
        <v>524</v>
      </c>
      <c r="D164" s="83" t="s">
        <v>73</v>
      </c>
      <c r="E164" s="83" t="s">
        <v>245</v>
      </c>
      <c r="F164" s="148">
        <v>354000</v>
      </c>
    </row>
    <row r="165" spans="1:6" x14ac:dyDescent="0.25">
      <c r="A165" s="136">
        <v>46013</v>
      </c>
      <c r="B165" s="3">
        <v>9252</v>
      </c>
      <c r="C165" s="3" t="s">
        <v>525</v>
      </c>
      <c r="D165" s="83" t="s">
        <v>73</v>
      </c>
      <c r="E165" s="83" t="s">
        <v>245</v>
      </c>
      <c r="F165" s="148">
        <v>309750</v>
      </c>
    </row>
    <row r="166" spans="1:6" x14ac:dyDescent="0.25">
      <c r="A166" s="136">
        <v>46022</v>
      </c>
      <c r="B166" s="3">
        <v>9260</v>
      </c>
      <c r="C166" s="3" t="s">
        <v>526</v>
      </c>
      <c r="D166" s="83" t="s">
        <v>73</v>
      </c>
      <c r="E166" s="83" t="s">
        <v>245</v>
      </c>
      <c r="F166" s="148">
        <v>221250</v>
      </c>
    </row>
    <row r="167" spans="1:6" x14ac:dyDescent="0.25">
      <c r="A167" s="136">
        <v>46044</v>
      </c>
      <c r="B167" s="3">
        <v>25</v>
      </c>
      <c r="C167" s="3" t="s">
        <v>673</v>
      </c>
      <c r="D167" s="83" t="s">
        <v>73</v>
      </c>
      <c r="E167" s="83" t="s">
        <v>245</v>
      </c>
      <c r="F167" s="148">
        <v>73750</v>
      </c>
    </row>
    <row r="168" spans="1:6" x14ac:dyDescent="0.25">
      <c r="A168" s="136">
        <v>46049</v>
      </c>
      <c r="B168" s="3">
        <v>37</v>
      </c>
      <c r="C168" s="3" t="s">
        <v>674</v>
      </c>
      <c r="D168" s="83" t="s">
        <v>73</v>
      </c>
      <c r="E168" s="83" t="s">
        <v>245</v>
      </c>
      <c r="F168" s="148">
        <v>88500</v>
      </c>
    </row>
    <row r="169" spans="1:6" x14ac:dyDescent="0.25">
      <c r="A169" s="136">
        <v>46049</v>
      </c>
      <c r="B169" s="3">
        <v>30</v>
      </c>
      <c r="C169" s="3" t="s">
        <v>675</v>
      </c>
      <c r="D169" s="83" t="s">
        <v>73</v>
      </c>
      <c r="E169" s="83" t="s">
        <v>245</v>
      </c>
      <c r="F169" s="148">
        <v>486750</v>
      </c>
    </row>
    <row r="170" spans="1:6" x14ac:dyDescent="0.25">
      <c r="A170" s="136">
        <v>46070</v>
      </c>
      <c r="B170" s="3">
        <v>62</v>
      </c>
      <c r="C170" s="3" t="s">
        <v>676</v>
      </c>
      <c r="D170" s="83" t="s">
        <v>73</v>
      </c>
      <c r="E170" s="83" t="s">
        <v>245</v>
      </c>
      <c r="F170" s="148">
        <v>619500</v>
      </c>
    </row>
    <row r="171" spans="1:6" x14ac:dyDescent="0.25">
      <c r="A171" s="136">
        <v>45838</v>
      </c>
      <c r="B171" s="86" t="s">
        <v>234</v>
      </c>
      <c r="C171" s="23" t="s">
        <v>235</v>
      </c>
      <c r="D171" s="23" t="s">
        <v>75</v>
      </c>
      <c r="E171" s="23" t="s">
        <v>233</v>
      </c>
      <c r="F171" s="144">
        <v>126428.2</v>
      </c>
    </row>
    <row r="172" spans="1:6" x14ac:dyDescent="0.25">
      <c r="A172" s="136">
        <v>45849</v>
      </c>
      <c r="B172" s="86" t="s">
        <v>236</v>
      </c>
      <c r="C172" s="23" t="s">
        <v>237</v>
      </c>
      <c r="D172" s="23" t="s">
        <v>75</v>
      </c>
      <c r="E172" s="23" t="s">
        <v>69</v>
      </c>
      <c r="F172" s="144">
        <v>900442</v>
      </c>
    </row>
    <row r="173" spans="1:6" x14ac:dyDescent="0.25">
      <c r="A173" s="136">
        <v>45880</v>
      </c>
      <c r="B173" s="86" t="s">
        <v>238</v>
      </c>
      <c r="C173" s="23" t="s">
        <v>239</v>
      </c>
      <c r="D173" s="23" t="s">
        <v>75</v>
      </c>
      <c r="E173" s="23" t="s">
        <v>69</v>
      </c>
      <c r="F173" s="144">
        <v>515460</v>
      </c>
    </row>
    <row r="174" spans="1:6" x14ac:dyDescent="0.25">
      <c r="A174" s="139">
        <v>45999</v>
      </c>
      <c r="B174" s="86" t="s">
        <v>527</v>
      </c>
      <c r="C174" s="23" t="s">
        <v>528</v>
      </c>
      <c r="D174" s="23" t="s">
        <v>75</v>
      </c>
      <c r="E174" s="23" t="s">
        <v>48</v>
      </c>
      <c r="F174" s="144">
        <v>1672096</v>
      </c>
    </row>
    <row r="175" spans="1:6" x14ac:dyDescent="0.25">
      <c r="A175" s="139">
        <v>45230</v>
      </c>
      <c r="B175" s="86" t="s">
        <v>246</v>
      </c>
      <c r="C175" s="23" t="s">
        <v>247</v>
      </c>
      <c r="D175" s="23" t="s">
        <v>248</v>
      </c>
      <c r="E175" s="23" t="s">
        <v>69</v>
      </c>
      <c r="F175" s="144">
        <v>4500</v>
      </c>
    </row>
    <row r="176" spans="1:6" x14ac:dyDescent="0.25">
      <c r="A176" s="136">
        <v>45237</v>
      </c>
      <c r="B176" s="86" t="s">
        <v>249</v>
      </c>
      <c r="C176" s="23" t="s">
        <v>250</v>
      </c>
      <c r="D176" s="23" t="s">
        <v>248</v>
      </c>
      <c r="E176" s="84" t="s">
        <v>69</v>
      </c>
      <c r="F176" s="144">
        <v>582460.72</v>
      </c>
    </row>
    <row r="177" spans="1:6" x14ac:dyDescent="0.25">
      <c r="A177" s="137">
        <v>45261</v>
      </c>
      <c r="B177" s="86" t="s">
        <v>251</v>
      </c>
      <c r="C177" s="23" t="s">
        <v>252</v>
      </c>
      <c r="D177" s="23" t="s">
        <v>248</v>
      </c>
      <c r="E177" s="84" t="s">
        <v>69</v>
      </c>
      <c r="F177" s="144">
        <v>449280</v>
      </c>
    </row>
    <row r="178" spans="1:6" x14ac:dyDescent="0.25">
      <c r="A178" s="137">
        <v>43201</v>
      </c>
      <c r="B178" s="86" t="s">
        <v>261</v>
      </c>
      <c r="C178" s="23"/>
      <c r="D178" s="89" t="s">
        <v>78</v>
      </c>
      <c r="E178" s="84" t="s">
        <v>58</v>
      </c>
      <c r="F178" s="147">
        <v>29500</v>
      </c>
    </row>
    <row r="179" spans="1:6" x14ac:dyDescent="0.25">
      <c r="A179" s="137">
        <v>44351</v>
      </c>
      <c r="B179" s="86" t="s">
        <v>262</v>
      </c>
      <c r="C179" s="23" t="s">
        <v>263</v>
      </c>
      <c r="D179" s="23" t="s">
        <v>79</v>
      </c>
      <c r="E179" s="84" t="s">
        <v>245</v>
      </c>
      <c r="F179" s="144">
        <v>3204.9</v>
      </c>
    </row>
    <row r="180" spans="1:6" x14ac:dyDescent="0.25">
      <c r="A180" s="137">
        <v>44354</v>
      </c>
      <c r="B180" s="86" t="s">
        <v>264</v>
      </c>
      <c r="C180" s="23" t="s">
        <v>265</v>
      </c>
      <c r="D180" s="23" t="s">
        <v>79</v>
      </c>
      <c r="E180" s="84" t="s">
        <v>245</v>
      </c>
      <c r="F180" s="144">
        <v>2482.52</v>
      </c>
    </row>
    <row r="181" spans="1:6" x14ac:dyDescent="0.25">
      <c r="A181" s="137">
        <v>44354</v>
      </c>
      <c r="B181" s="86" t="s">
        <v>266</v>
      </c>
      <c r="C181" s="23" t="s">
        <v>267</v>
      </c>
      <c r="D181" s="23" t="s">
        <v>79</v>
      </c>
      <c r="E181" s="84" t="s">
        <v>268</v>
      </c>
      <c r="F181" s="144">
        <v>3274.44</v>
      </c>
    </row>
    <row r="182" spans="1:6" x14ac:dyDescent="0.25">
      <c r="A182" s="137">
        <v>44363</v>
      </c>
      <c r="B182" s="86" t="s">
        <v>269</v>
      </c>
      <c r="C182" s="23" t="s">
        <v>270</v>
      </c>
      <c r="D182" s="23" t="s">
        <v>79</v>
      </c>
      <c r="E182" s="84" t="s">
        <v>271</v>
      </c>
      <c r="F182" s="144">
        <v>7704.04</v>
      </c>
    </row>
    <row r="183" spans="1:6" x14ac:dyDescent="0.25">
      <c r="A183" s="137">
        <v>44404</v>
      </c>
      <c r="B183" s="86" t="s">
        <v>272</v>
      </c>
      <c r="C183" s="23" t="s">
        <v>273</v>
      </c>
      <c r="D183" s="23" t="s">
        <v>79</v>
      </c>
      <c r="E183" s="84" t="s">
        <v>274</v>
      </c>
      <c r="F183" s="144">
        <v>1331.44</v>
      </c>
    </row>
    <row r="184" spans="1:6" x14ac:dyDescent="0.25">
      <c r="A184" s="137">
        <v>44407</v>
      </c>
      <c r="B184" s="86" t="s">
        <v>275</v>
      </c>
      <c r="C184" s="23" t="s">
        <v>276</v>
      </c>
      <c r="D184" s="23" t="s">
        <v>79</v>
      </c>
      <c r="E184" s="84" t="s">
        <v>277</v>
      </c>
      <c r="F184" s="144">
        <v>1090</v>
      </c>
    </row>
    <row r="185" spans="1:6" x14ac:dyDescent="0.25">
      <c r="A185" s="137">
        <v>44381</v>
      </c>
      <c r="B185" s="86" t="s">
        <v>255</v>
      </c>
      <c r="C185" s="23" t="s">
        <v>256</v>
      </c>
      <c r="D185" s="23" t="s">
        <v>81</v>
      </c>
      <c r="E185" s="84" t="s">
        <v>257</v>
      </c>
      <c r="F185" s="147">
        <v>3540</v>
      </c>
    </row>
    <row r="186" spans="1:6" x14ac:dyDescent="0.25">
      <c r="A186" s="137">
        <v>44468</v>
      </c>
      <c r="B186" s="86" t="s">
        <v>258</v>
      </c>
      <c r="C186" s="23" t="s">
        <v>259</v>
      </c>
      <c r="D186" s="23" t="s">
        <v>81</v>
      </c>
      <c r="E186" s="23" t="s">
        <v>257</v>
      </c>
      <c r="F186" s="144">
        <v>4130</v>
      </c>
    </row>
    <row r="187" spans="1:6" x14ac:dyDescent="0.25">
      <c r="A187" s="137">
        <v>42682</v>
      </c>
      <c r="B187" s="86"/>
      <c r="C187" s="95"/>
      <c r="D187" s="23" t="s">
        <v>83</v>
      </c>
      <c r="E187" s="23" t="s">
        <v>257</v>
      </c>
      <c r="F187" s="147">
        <v>1947</v>
      </c>
    </row>
    <row r="188" spans="1:6" x14ac:dyDescent="0.25">
      <c r="A188" s="137">
        <v>42793</v>
      </c>
      <c r="B188" s="86"/>
      <c r="C188" s="95"/>
      <c r="D188" s="23" t="s">
        <v>83</v>
      </c>
      <c r="E188" s="23" t="s">
        <v>260</v>
      </c>
      <c r="F188" s="147">
        <v>1920</v>
      </c>
    </row>
    <row r="189" spans="1:6" x14ac:dyDescent="0.25">
      <c r="A189" s="137">
        <v>42812</v>
      </c>
      <c r="B189" s="86"/>
      <c r="C189" s="95"/>
      <c r="D189" s="23" t="s">
        <v>83</v>
      </c>
      <c r="E189" s="23" t="s">
        <v>260</v>
      </c>
      <c r="F189" s="147">
        <v>1920</v>
      </c>
    </row>
    <row r="190" spans="1:6" x14ac:dyDescent="0.25">
      <c r="A190" s="137">
        <v>42909</v>
      </c>
      <c r="B190" s="86"/>
      <c r="C190" s="95"/>
      <c r="D190" s="23" t="s">
        <v>83</v>
      </c>
      <c r="E190" s="23" t="s">
        <v>260</v>
      </c>
      <c r="F190" s="147">
        <v>1920</v>
      </c>
    </row>
    <row r="191" spans="1:6" x14ac:dyDescent="0.25">
      <c r="A191" s="137">
        <v>43173</v>
      </c>
      <c r="B191" s="86"/>
      <c r="C191" s="95"/>
      <c r="D191" s="23" t="s">
        <v>83</v>
      </c>
      <c r="E191" s="23" t="s">
        <v>260</v>
      </c>
      <c r="F191" s="147">
        <v>1650</v>
      </c>
    </row>
    <row r="192" spans="1:6" x14ac:dyDescent="0.25">
      <c r="A192" s="137">
        <v>44274</v>
      </c>
      <c r="B192" s="86"/>
      <c r="C192" s="23" t="s">
        <v>283</v>
      </c>
      <c r="D192" s="23" t="s">
        <v>84</v>
      </c>
      <c r="E192" s="84" t="s">
        <v>85</v>
      </c>
      <c r="F192" s="144">
        <v>19100</v>
      </c>
    </row>
    <row r="193" spans="1:6" x14ac:dyDescent="0.25">
      <c r="A193" s="137">
        <v>45999</v>
      </c>
      <c r="B193" s="86" t="s">
        <v>578</v>
      </c>
      <c r="C193" s="23" t="s">
        <v>477</v>
      </c>
      <c r="D193" s="23" t="s">
        <v>579</v>
      </c>
      <c r="E193" s="84" t="s">
        <v>69</v>
      </c>
      <c r="F193" s="144">
        <v>491135</v>
      </c>
    </row>
    <row r="194" spans="1:6" x14ac:dyDescent="0.25">
      <c r="A194" s="137">
        <v>45841</v>
      </c>
      <c r="B194" s="86" t="s">
        <v>278</v>
      </c>
      <c r="C194" s="23" t="s">
        <v>279</v>
      </c>
      <c r="D194" s="23" t="s">
        <v>280</v>
      </c>
      <c r="E194" s="84" t="s">
        <v>87</v>
      </c>
      <c r="F194" s="144">
        <v>29928</v>
      </c>
    </row>
    <row r="195" spans="1:6" x14ac:dyDescent="0.25">
      <c r="A195" s="137">
        <v>45861</v>
      </c>
      <c r="B195" s="86" t="s">
        <v>281</v>
      </c>
      <c r="C195" s="23" t="s">
        <v>282</v>
      </c>
      <c r="D195" s="23" t="s">
        <v>280</v>
      </c>
      <c r="E195" s="84" t="s">
        <v>87</v>
      </c>
      <c r="F195" s="144">
        <v>20890</v>
      </c>
    </row>
    <row r="196" spans="1:6" x14ac:dyDescent="0.25">
      <c r="A196" s="137">
        <v>45944</v>
      </c>
      <c r="B196" s="86" t="s">
        <v>529</v>
      </c>
      <c r="C196" s="23" t="s">
        <v>530</v>
      </c>
      <c r="D196" s="23" t="s">
        <v>280</v>
      </c>
      <c r="E196" s="84" t="s">
        <v>87</v>
      </c>
      <c r="F196" s="144">
        <v>10490</v>
      </c>
    </row>
    <row r="197" spans="1:6" x14ac:dyDescent="0.25">
      <c r="A197" s="137">
        <v>46030</v>
      </c>
      <c r="B197" s="86" t="s">
        <v>531</v>
      </c>
      <c r="C197" s="23" t="s">
        <v>532</v>
      </c>
      <c r="D197" s="23" t="s">
        <v>280</v>
      </c>
      <c r="E197" s="84" t="s">
        <v>87</v>
      </c>
      <c r="F197" s="144">
        <v>18792</v>
      </c>
    </row>
    <row r="198" spans="1:6" x14ac:dyDescent="0.25">
      <c r="A198" s="137">
        <v>46041</v>
      </c>
      <c r="B198" s="86" t="s">
        <v>533</v>
      </c>
      <c r="C198" s="23" t="s">
        <v>534</v>
      </c>
      <c r="D198" s="23" t="s">
        <v>280</v>
      </c>
      <c r="E198" s="84" t="s">
        <v>87</v>
      </c>
      <c r="F198" s="144">
        <v>17400</v>
      </c>
    </row>
    <row r="199" spans="1:6" x14ac:dyDescent="0.25">
      <c r="A199" s="137">
        <v>45231</v>
      </c>
      <c r="B199" s="86" t="s">
        <v>285</v>
      </c>
      <c r="C199" s="23" t="s">
        <v>286</v>
      </c>
      <c r="D199" s="23" t="s">
        <v>287</v>
      </c>
      <c r="E199" s="84" t="s">
        <v>89</v>
      </c>
      <c r="F199" s="144">
        <v>105498.8</v>
      </c>
    </row>
    <row r="200" spans="1:6" ht="30" x14ac:dyDescent="0.25">
      <c r="A200" s="137">
        <v>45993</v>
      </c>
      <c r="B200" s="86" t="s">
        <v>535</v>
      </c>
      <c r="C200" s="23" t="s">
        <v>536</v>
      </c>
      <c r="D200" s="23" t="s">
        <v>677</v>
      </c>
      <c r="E200" s="126" t="s">
        <v>636</v>
      </c>
      <c r="F200" s="146">
        <v>330266.74</v>
      </c>
    </row>
    <row r="201" spans="1:6" ht="30" x14ac:dyDescent="0.25">
      <c r="A201" s="137">
        <v>46037</v>
      </c>
      <c r="B201" s="86" t="s">
        <v>537</v>
      </c>
      <c r="C201" s="23" t="s">
        <v>538</v>
      </c>
      <c r="D201" s="23" t="s">
        <v>677</v>
      </c>
      <c r="E201" s="126" t="s">
        <v>60</v>
      </c>
      <c r="F201" s="146">
        <v>280344</v>
      </c>
    </row>
    <row r="202" spans="1:6" ht="30" x14ac:dyDescent="0.25">
      <c r="A202" s="137">
        <v>46037</v>
      </c>
      <c r="B202" s="86" t="s">
        <v>539</v>
      </c>
      <c r="C202" s="23" t="s">
        <v>589</v>
      </c>
      <c r="D202" s="23" t="s">
        <v>677</v>
      </c>
      <c r="E202" s="126" t="s">
        <v>60</v>
      </c>
      <c r="F202" s="146">
        <v>917326.5</v>
      </c>
    </row>
    <row r="203" spans="1:6" ht="30" x14ac:dyDescent="0.25">
      <c r="A203" s="137">
        <v>46069</v>
      </c>
      <c r="B203" s="86" t="s">
        <v>678</v>
      </c>
      <c r="C203" s="23" t="s">
        <v>679</v>
      </c>
      <c r="D203" s="23" t="s">
        <v>677</v>
      </c>
      <c r="E203" s="126" t="s">
        <v>60</v>
      </c>
      <c r="F203" s="146">
        <v>268152</v>
      </c>
    </row>
    <row r="204" spans="1:6" ht="30" x14ac:dyDescent="0.25">
      <c r="A204" s="137">
        <v>46070</v>
      </c>
      <c r="B204" s="86" t="s">
        <v>680</v>
      </c>
      <c r="C204" s="23" t="s">
        <v>681</v>
      </c>
      <c r="D204" s="23" t="s">
        <v>677</v>
      </c>
      <c r="E204" s="126" t="s">
        <v>60</v>
      </c>
      <c r="F204" s="146">
        <v>830572.2</v>
      </c>
    </row>
    <row r="205" spans="1:6" x14ac:dyDescent="0.25">
      <c r="A205" s="135">
        <v>45825</v>
      </c>
      <c r="B205" s="88">
        <v>8082</v>
      </c>
      <c r="C205" s="41" t="s">
        <v>288</v>
      </c>
      <c r="D205" s="83" t="s">
        <v>91</v>
      </c>
      <c r="E205" s="84" t="s">
        <v>423</v>
      </c>
      <c r="F205" s="146">
        <v>2600</v>
      </c>
    </row>
    <row r="206" spans="1:6" x14ac:dyDescent="0.25">
      <c r="A206" s="135">
        <v>45904</v>
      </c>
      <c r="B206" s="88">
        <v>9070</v>
      </c>
      <c r="C206" s="41" t="s">
        <v>289</v>
      </c>
      <c r="D206" s="83" t="s">
        <v>91</v>
      </c>
      <c r="E206" s="84" t="s">
        <v>423</v>
      </c>
      <c r="F206" s="146">
        <v>4500</v>
      </c>
    </row>
    <row r="207" spans="1:6" x14ac:dyDescent="0.25">
      <c r="A207" s="135">
        <v>45922</v>
      </c>
      <c r="B207" s="88">
        <v>9092</v>
      </c>
      <c r="C207" s="41" t="s">
        <v>290</v>
      </c>
      <c r="D207" s="83" t="s">
        <v>91</v>
      </c>
      <c r="E207" s="84" t="s">
        <v>423</v>
      </c>
      <c r="F207" s="146">
        <v>2200</v>
      </c>
    </row>
    <row r="208" spans="1:6" x14ac:dyDescent="0.25">
      <c r="A208" s="135">
        <v>45925</v>
      </c>
      <c r="B208" s="88">
        <v>9096</v>
      </c>
      <c r="C208" s="41" t="s">
        <v>291</v>
      </c>
      <c r="D208" s="83" t="s">
        <v>91</v>
      </c>
      <c r="E208" s="84" t="s">
        <v>423</v>
      </c>
      <c r="F208" s="146">
        <v>1100</v>
      </c>
    </row>
    <row r="209" spans="1:6" x14ac:dyDescent="0.25">
      <c r="A209" s="135">
        <v>45931</v>
      </c>
      <c r="B209" s="88">
        <v>9106</v>
      </c>
      <c r="C209" s="41" t="s">
        <v>292</v>
      </c>
      <c r="D209" s="83" t="s">
        <v>91</v>
      </c>
      <c r="E209" s="84" t="s">
        <v>423</v>
      </c>
      <c r="F209" s="146">
        <v>2000</v>
      </c>
    </row>
    <row r="210" spans="1:6" x14ac:dyDescent="0.25">
      <c r="A210" s="135">
        <v>45939</v>
      </c>
      <c r="B210" s="88">
        <v>9118</v>
      </c>
      <c r="C210" s="41" t="s">
        <v>293</v>
      </c>
      <c r="D210" s="83" t="s">
        <v>91</v>
      </c>
      <c r="E210" s="84" t="s">
        <v>423</v>
      </c>
      <c r="F210" s="146">
        <v>2050</v>
      </c>
    </row>
    <row r="211" spans="1:6" x14ac:dyDescent="0.25">
      <c r="A211" s="135">
        <v>45941</v>
      </c>
      <c r="B211" s="88">
        <v>9122</v>
      </c>
      <c r="C211" s="41" t="s">
        <v>294</v>
      </c>
      <c r="D211" s="83" t="s">
        <v>91</v>
      </c>
      <c r="E211" s="84" t="s">
        <v>423</v>
      </c>
      <c r="F211" s="146">
        <v>2350</v>
      </c>
    </row>
    <row r="212" spans="1:6" x14ac:dyDescent="0.25">
      <c r="A212" s="135">
        <v>45951</v>
      </c>
      <c r="B212" s="88">
        <v>9416</v>
      </c>
      <c r="C212" s="41" t="s">
        <v>295</v>
      </c>
      <c r="D212" s="83" t="s">
        <v>91</v>
      </c>
      <c r="E212" s="84" t="s">
        <v>423</v>
      </c>
      <c r="F212" s="146">
        <v>1600</v>
      </c>
    </row>
    <row r="213" spans="1:6" x14ac:dyDescent="0.25">
      <c r="A213" s="135">
        <v>45964</v>
      </c>
      <c r="B213" s="88">
        <v>9168</v>
      </c>
      <c r="C213" s="41" t="s">
        <v>424</v>
      </c>
      <c r="D213" s="83" t="s">
        <v>91</v>
      </c>
      <c r="E213" s="84" t="s">
        <v>423</v>
      </c>
      <c r="F213" s="146">
        <v>1500</v>
      </c>
    </row>
    <row r="214" spans="1:6" x14ac:dyDescent="0.25">
      <c r="A214" s="135">
        <v>45979</v>
      </c>
      <c r="B214" s="88">
        <v>9200</v>
      </c>
      <c r="C214" s="41" t="s">
        <v>540</v>
      </c>
      <c r="D214" s="83" t="s">
        <v>91</v>
      </c>
      <c r="E214" s="84" t="s">
        <v>423</v>
      </c>
      <c r="F214" s="146">
        <v>10000</v>
      </c>
    </row>
    <row r="215" spans="1:6" x14ac:dyDescent="0.25">
      <c r="A215" s="135">
        <v>45983</v>
      </c>
      <c r="B215" s="88">
        <v>9202</v>
      </c>
      <c r="C215" s="41" t="s">
        <v>541</v>
      </c>
      <c r="D215" s="83" t="s">
        <v>91</v>
      </c>
      <c r="E215" s="84" t="s">
        <v>423</v>
      </c>
      <c r="F215" s="146">
        <v>1000</v>
      </c>
    </row>
    <row r="216" spans="1:6" x14ac:dyDescent="0.25">
      <c r="A216" s="135">
        <v>45994</v>
      </c>
      <c r="B216" s="88">
        <v>9232</v>
      </c>
      <c r="C216" s="41" t="s">
        <v>542</v>
      </c>
      <c r="D216" s="83" t="s">
        <v>91</v>
      </c>
      <c r="E216" s="84" t="s">
        <v>423</v>
      </c>
      <c r="F216" s="146">
        <v>9000</v>
      </c>
    </row>
    <row r="217" spans="1:6" x14ac:dyDescent="0.25">
      <c r="A217" s="135">
        <v>46008</v>
      </c>
      <c r="B217" s="88">
        <v>9245</v>
      </c>
      <c r="C217" s="41" t="s">
        <v>590</v>
      </c>
      <c r="D217" s="83" t="s">
        <v>91</v>
      </c>
      <c r="E217" s="84" t="s">
        <v>423</v>
      </c>
      <c r="F217" s="146">
        <v>12000</v>
      </c>
    </row>
    <row r="218" spans="1:6" x14ac:dyDescent="0.25">
      <c r="A218" s="135">
        <v>46008</v>
      </c>
      <c r="B218" s="88">
        <v>9247</v>
      </c>
      <c r="C218" s="41" t="s">
        <v>682</v>
      </c>
      <c r="D218" s="83" t="s">
        <v>91</v>
      </c>
      <c r="E218" s="84" t="s">
        <v>423</v>
      </c>
      <c r="F218" s="146">
        <v>5400</v>
      </c>
    </row>
    <row r="219" spans="1:6" x14ac:dyDescent="0.25">
      <c r="A219" s="135">
        <v>46029</v>
      </c>
      <c r="B219" s="88">
        <v>3</v>
      </c>
      <c r="C219" s="41" t="s">
        <v>683</v>
      </c>
      <c r="D219" s="83" t="s">
        <v>91</v>
      </c>
      <c r="E219" s="84" t="s">
        <v>423</v>
      </c>
      <c r="F219" s="146">
        <v>9800</v>
      </c>
    </row>
    <row r="220" spans="1:6" x14ac:dyDescent="0.25">
      <c r="A220" s="135">
        <v>46045</v>
      </c>
      <c r="B220" s="88">
        <v>30</v>
      </c>
      <c r="C220" s="41" t="s">
        <v>684</v>
      </c>
      <c r="D220" s="83" t="s">
        <v>91</v>
      </c>
      <c r="E220" s="84" t="s">
        <v>423</v>
      </c>
      <c r="F220" s="146">
        <v>9450</v>
      </c>
    </row>
    <row r="221" spans="1:6" x14ac:dyDescent="0.25">
      <c r="A221" s="135">
        <v>46064</v>
      </c>
      <c r="B221" s="88">
        <v>64</v>
      </c>
      <c r="C221" s="41" t="s">
        <v>685</v>
      </c>
      <c r="D221" s="83" t="s">
        <v>91</v>
      </c>
      <c r="E221" s="84" t="s">
        <v>423</v>
      </c>
      <c r="F221" s="146">
        <v>10000</v>
      </c>
    </row>
    <row r="222" spans="1:6" x14ac:dyDescent="0.25">
      <c r="A222" s="135">
        <v>46073</v>
      </c>
      <c r="B222" s="88">
        <v>76</v>
      </c>
      <c r="C222" s="41" t="s">
        <v>686</v>
      </c>
      <c r="D222" s="83" t="s">
        <v>91</v>
      </c>
      <c r="E222" s="84" t="s">
        <v>423</v>
      </c>
      <c r="F222" s="146">
        <v>8100</v>
      </c>
    </row>
    <row r="223" spans="1:6" x14ac:dyDescent="0.25">
      <c r="A223" s="139">
        <v>45720</v>
      </c>
      <c r="B223" s="78">
        <v>7972</v>
      </c>
      <c r="C223" s="23" t="s">
        <v>297</v>
      </c>
      <c r="D223" s="83" t="s">
        <v>296</v>
      </c>
      <c r="E223" s="105" t="s">
        <v>93</v>
      </c>
      <c r="F223" s="146">
        <v>145730</v>
      </c>
    </row>
    <row r="224" spans="1:6" x14ac:dyDescent="0.25">
      <c r="A224" s="137">
        <v>45791</v>
      </c>
      <c r="B224" s="86" t="s">
        <v>298</v>
      </c>
      <c r="C224" s="23" t="s">
        <v>299</v>
      </c>
      <c r="D224" s="23" t="s">
        <v>296</v>
      </c>
      <c r="E224" s="84" t="s">
        <v>93</v>
      </c>
      <c r="F224" s="146">
        <v>75520</v>
      </c>
    </row>
    <row r="225" spans="1:6" x14ac:dyDescent="0.25">
      <c r="A225" s="137">
        <v>45807</v>
      </c>
      <c r="B225" s="86" t="s">
        <v>300</v>
      </c>
      <c r="C225" s="23" t="s">
        <v>301</v>
      </c>
      <c r="D225" s="23" t="s">
        <v>296</v>
      </c>
      <c r="E225" s="84" t="s">
        <v>93</v>
      </c>
      <c r="F225" s="146">
        <v>88500</v>
      </c>
    </row>
    <row r="226" spans="1:6" x14ac:dyDescent="0.25">
      <c r="A226" s="137">
        <v>45903</v>
      </c>
      <c r="B226" s="86" t="s">
        <v>302</v>
      </c>
      <c r="C226" s="23" t="s">
        <v>303</v>
      </c>
      <c r="D226" s="23" t="s">
        <v>296</v>
      </c>
      <c r="E226" s="84" t="s">
        <v>93</v>
      </c>
      <c r="F226" s="146">
        <v>6372</v>
      </c>
    </row>
    <row r="227" spans="1:6" x14ac:dyDescent="0.25">
      <c r="A227" s="137">
        <v>45964</v>
      </c>
      <c r="B227" s="86" t="s">
        <v>304</v>
      </c>
      <c r="C227" s="23" t="s">
        <v>305</v>
      </c>
      <c r="D227" s="23" t="s">
        <v>296</v>
      </c>
      <c r="E227" s="84" t="s">
        <v>93</v>
      </c>
      <c r="F227" s="146">
        <v>30680</v>
      </c>
    </row>
    <row r="228" spans="1:6" x14ac:dyDescent="0.25">
      <c r="A228" s="137">
        <v>45994</v>
      </c>
      <c r="B228" s="86" t="s">
        <v>548</v>
      </c>
      <c r="C228" s="23" t="s">
        <v>543</v>
      </c>
      <c r="D228" s="23" t="s">
        <v>296</v>
      </c>
      <c r="E228" s="84" t="s">
        <v>687</v>
      </c>
      <c r="F228" s="146">
        <v>503742</v>
      </c>
    </row>
    <row r="229" spans="1:6" x14ac:dyDescent="0.25">
      <c r="A229" s="137">
        <v>45687</v>
      </c>
      <c r="B229" s="86" t="s">
        <v>688</v>
      </c>
      <c r="C229" s="23" t="s">
        <v>689</v>
      </c>
      <c r="D229" s="23" t="s">
        <v>296</v>
      </c>
      <c r="E229" s="84" t="s">
        <v>687</v>
      </c>
      <c r="F229" s="146">
        <v>168504</v>
      </c>
    </row>
    <row r="230" spans="1:6" x14ac:dyDescent="0.25">
      <c r="A230" s="137">
        <v>45839</v>
      </c>
      <c r="B230" s="78">
        <v>1307</v>
      </c>
      <c r="C230" s="23" t="s">
        <v>306</v>
      </c>
      <c r="D230" s="23" t="s">
        <v>307</v>
      </c>
      <c r="E230" s="84" t="s">
        <v>308</v>
      </c>
      <c r="F230" s="144">
        <v>40000</v>
      </c>
    </row>
    <row r="231" spans="1:6" x14ac:dyDescent="0.25">
      <c r="A231" s="137">
        <v>45602</v>
      </c>
      <c r="B231" s="86" t="s">
        <v>344</v>
      </c>
      <c r="C231" s="23" t="s">
        <v>345</v>
      </c>
      <c r="D231" s="94" t="s">
        <v>96</v>
      </c>
      <c r="E231" s="87" t="s">
        <v>48</v>
      </c>
      <c r="F231" s="144">
        <v>11723.74</v>
      </c>
    </row>
    <row r="232" spans="1:6" x14ac:dyDescent="0.25">
      <c r="A232" s="137">
        <v>45635</v>
      </c>
      <c r="B232" s="86" t="s">
        <v>346</v>
      </c>
      <c r="C232" s="23" t="s">
        <v>347</v>
      </c>
      <c r="D232" s="83" t="s">
        <v>96</v>
      </c>
      <c r="E232" s="90" t="s">
        <v>48</v>
      </c>
      <c r="F232" s="144">
        <v>145195.63</v>
      </c>
    </row>
    <row r="233" spans="1:6" x14ac:dyDescent="0.25">
      <c r="A233" s="137">
        <v>45643</v>
      </c>
      <c r="B233" s="86" t="s">
        <v>348</v>
      </c>
      <c r="C233" s="23" t="s">
        <v>349</v>
      </c>
      <c r="D233" s="83" t="s">
        <v>96</v>
      </c>
      <c r="E233" s="90" t="s">
        <v>48</v>
      </c>
      <c r="F233" s="144">
        <v>163552.29999999999</v>
      </c>
    </row>
    <row r="234" spans="1:6" x14ac:dyDescent="0.25">
      <c r="A234" s="137">
        <v>45733</v>
      </c>
      <c r="B234" s="86" t="s">
        <v>350</v>
      </c>
      <c r="C234" s="23" t="s">
        <v>351</v>
      </c>
      <c r="D234" s="83" t="s">
        <v>96</v>
      </c>
      <c r="E234" s="90" t="s">
        <v>48</v>
      </c>
      <c r="F234" s="144">
        <v>9735</v>
      </c>
    </row>
    <row r="235" spans="1:6" x14ac:dyDescent="0.25">
      <c r="A235" s="137">
        <v>45995</v>
      </c>
      <c r="B235" s="86" t="s">
        <v>544</v>
      </c>
      <c r="C235" s="23" t="s">
        <v>545</v>
      </c>
      <c r="D235" s="83" t="s">
        <v>546</v>
      </c>
      <c r="E235" s="90" t="s">
        <v>547</v>
      </c>
      <c r="F235" s="144">
        <v>111194.78</v>
      </c>
    </row>
    <row r="236" spans="1:6" x14ac:dyDescent="0.25">
      <c r="A236" s="137">
        <v>46021</v>
      </c>
      <c r="B236" s="86" t="s">
        <v>565</v>
      </c>
      <c r="C236" s="23" t="s">
        <v>566</v>
      </c>
      <c r="D236" s="83" t="s">
        <v>567</v>
      </c>
      <c r="E236" s="90" t="s">
        <v>568</v>
      </c>
      <c r="F236" s="144">
        <v>122602</v>
      </c>
    </row>
    <row r="237" spans="1:6" ht="30" x14ac:dyDescent="0.25">
      <c r="A237" s="138">
        <v>46059</v>
      </c>
      <c r="B237" s="128">
        <v>5</v>
      </c>
      <c r="C237" s="122" t="s">
        <v>659</v>
      </c>
      <c r="D237" s="125" t="s">
        <v>690</v>
      </c>
      <c r="E237" s="129" t="s">
        <v>691</v>
      </c>
      <c r="F237" s="146">
        <v>1052640.24</v>
      </c>
    </row>
    <row r="238" spans="1:6" x14ac:dyDescent="0.25">
      <c r="A238" s="137">
        <v>45565</v>
      </c>
      <c r="B238" s="78">
        <v>9551</v>
      </c>
      <c r="C238" s="23" t="s">
        <v>309</v>
      </c>
      <c r="D238" s="83" t="s">
        <v>310</v>
      </c>
      <c r="E238" s="84" t="s">
        <v>311</v>
      </c>
      <c r="F238" s="144">
        <v>25640</v>
      </c>
    </row>
    <row r="239" spans="1:6" x14ac:dyDescent="0.25">
      <c r="A239" s="137">
        <v>45973</v>
      </c>
      <c r="B239" s="86" t="s">
        <v>425</v>
      </c>
      <c r="C239" s="23" t="s">
        <v>427</v>
      </c>
      <c r="D239" s="23" t="s">
        <v>417</v>
      </c>
      <c r="E239" s="84" t="s">
        <v>48</v>
      </c>
      <c r="F239" s="144">
        <v>244945.99</v>
      </c>
    </row>
    <row r="240" spans="1:6" x14ac:dyDescent="0.25">
      <c r="A240" s="137"/>
      <c r="B240" s="86"/>
      <c r="C240" s="23"/>
      <c r="D240" s="23"/>
      <c r="E240" s="84"/>
      <c r="F240" s="144"/>
    </row>
    <row r="241" spans="1:6" x14ac:dyDescent="0.25">
      <c r="A241" s="137">
        <v>45982</v>
      </c>
      <c r="B241" s="86" t="s">
        <v>426</v>
      </c>
      <c r="C241" s="23" t="s">
        <v>428</v>
      </c>
      <c r="D241" s="23" t="s">
        <v>417</v>
      </c>
      <c r="E241" s="84" t="s">
        <v>48</v>
      </c>
      <c r="F241" s="144">
        <v>630883.46</v>
      </c>
    </row>
    <row r="242" spans="1:6" x14ac:dyDescent="0.25">
      <c r="A242" s="137">
        <v>46048</v>
      </c>
      <c r="B242" s="130">
        <v>35</v>
      </c>
      <c r="C242" s="23" t="s">
        <v>695</v>
      </c>
      <c r="D242" s="83" t="s">
        <v>467</v>
      </c>
      <c r="E242" s="84" t="s">
        <v>100</v>
      </c>
      <c r="F242" s="146">
        <v>476724.6</v>
      </c>
    </row>
    <row r="243" spans="1:6" x14ac:dyDescent="0.25">
      <c r="A243" s="137">
        <v>46055</v>
      </c>
      <c r="B243" s="130">
        <v>46</v>
      </c>
      <c r="C243" s="23" t="s">
        <v>696</v>
      </c>
      <c r="D243" s="83" t="s">
        <v>467</v>
      </c>
      <c r="E243" s="84" t="s">
        <v>100</v>
      </c>
      <c r="F243" s="146">
        <v>501472</v>
      </c>
    </row>
    <row r="244" spans="1:6" x14ac:dyDescent="0.25">
      <c r="A244" s="137">
        <v>46062</v>
      </c>
      <c r="B244" s="130">
        <v>61</v>
      </c>
      <c r="C244" s="23" t="s">
        <v>697</v>
      </c>
      <c r="D244" s="83" t="s">
        <v>467</v>
      </c>
      <c r="E244" s="84" t="s">
        <v>100</v>
      </c>
      <c r="F244" s="146">
        <v>481656.4</v>
      </c>
    </row>
    <row r="245" spans="1:6" x14ac:dyDescent="0.25">
      <c r="A245" s="137">
        <v>46069</v>
      </c>
      <c r="B245" s="130">
        <v>70</v>
      </c>
      <c r="C245" s="23" t="s">
        <v>698</v>
      </c>
      <c r="D245" s="83" t="s">
        <v>467</v>
      </c>
      <c r="E245" s="84" t="s">
        <v>100</v>
      </c>
      <c r="F245" s="146">
        <v>425964.6</v>
      </c>
    </row>
    <row r="246" spans="1:6" x14ac:dyDescent="0.25">
      <c r="A246" s="138">
        <v>46069</v>
      </c>
      <c r="B246" s="128">
        <v>63</v>
      </c>
      <c r="C246" s="122" t="s">
        <v>692</v>
      </c>
      <c r="D246" s="125" t="s">
        <v>693</v>
      </c>
      <c r="E246" s="129" t="s">
        <v>694</v>
      </c>
      <c r="F246" s="146">
        <v>22500</v>
      </c>
    </row>
    <row r="247" spans="1:6" x14ac:dyDescent="0.25">
      <c r="A247" s="141">
        <v>45816</v>
      </c>
      <c r="B247" s="96">
        <v>9030</v>
      </c>
      <c r="C247" s="3" t="s">
        <v>312</v>
      </c>
      <c r="D247" s="83" t="s">
        <v>101</v>
      </c>
      <c r="E247" s="90" t="s">
        <v>69</v>
      </c>
      <c r="F247" s="144">
        <v>540000</v>
      </c>
    </row>
    <row r="248" spans="1:6" x14ac:dyDescent="0.25">
      <c r="A248" s="137">
        <v>44883</v>
      </c>
      <c r="B248" s="86" t="s">
        <v>313</v>
      </c>
      <c r="C248" s="23" t="s">
        <v>314</v>
      </c>
      <c r="D248" s="23" t="s">
        <v>315</v>
      </c>
      <c r="E248" s="84" t="s">
        <v>93</v>
      </c>
      <c r="F248" s="144">
        <v>123900</v>
      </c>
    </row>
    <row r="249" spans="1:6" x14ac:dyDescent="0.25">
      <c r="A249" s="137">
        <v>44894</v>
      </c>
      <c r="B249" s="86" t="s">
        <v>316</v>
      </c>
      <c r="C249" s="23" t="s">
        <v>317</v>
      </c>
      <c r="D249" s="23" t="s">
        <v>315</v>
      </c>
      <c r="E249" s="84" t="s">
        <v>93</v>
      </c>
      <c r="F249" s="144">
        <v>23600</v>
      </c>
    </row>
    <row r="250" spans="1:6" x14ac:dyDescent="0.25">
      <c r="A250" s="137">
        <v>44981</v>
      </c>
      <c r="B250" s="86" t="s">
        <v>318</v>
      </c>
      <c r="C250" s="23" t="s">
        <v>319</v>
      </c>
      <c r="D250" s="23" t="s">
        <v>315</v>
      </c>
      <c r="E250" s="84" t="s">
        <v>93</v>
      </c>
      <c r="F250" s="144">
        <v>47790</v>
      </c>
    </row>
    <row r="251" spans="1:6" x14ac:dyDescent="0.25">
      <c r="A251" s="137">
        <v>45232</v>
      </c>
      <c r="B251" s="86" t="s">
        <v>320</v>
      </c>
      <c r="C251" s="23" t="s">
        <v>321</v>
      </c>
      <c r="D251" s="23" t="s">
        <v>315</v>
      </c>
      <c r="E251" s="84" t="s">
        <v>93</v>
      </c>
      <c r="F251" s="144">
        <v>41300</v>
      </c>
    </row>
    <row r="252" spans="1:6" x14ac:dyDescent="0.25">
      <c r="A252" s="137">
        <v>45567</v>
      </c>
      <c r="B252" s="86" t="s">
        <v>322</v>
      </c>
      <c r="C252" s="23" t="s">
        <v>182</v>
      </c>
      <c r="D252" s="23" t="s">
        <v>315</v>
      </c>
      <c r="E252" s="97" t="s">
        <v>93</v>
      </c>
      <c r="F252" s="144">
        <v>20060</v>
      </c>
    </row>
    <row r="253" spans="1:6" x14ac:dyDescent="0.25">
      <c r="A253" s="142">
        <v>45862</v>
      </c>
      <c r="B253" s="98" t="s">
        <v>323</v>
      </c>
      <c r="C253" s="99" t="s">
        <v>324</v>
      </c>
      <c r="D253" s="99" t="s">
        <v>315</v>
      </c>
      <c r="E253" s="100" t="s">
        <v>93</v>
      </c>
      <c r="F253" s="144">
        <v>660092</v>
      </c>
    </row>
    <row r="254" spans="1:6" x14ac:dyDescent="0.25">
      <c r="A254" s="142">
        <v>45968</v>
      </c>
      <c r="B254" s="98" t="s">
        <v>430</v>
      </c>
      <c r="C254" s="99" t="s">
        <v>431</v>
      </c>
      <c r="D254" s="99" t="s">
        <v>315</v>
      </c>
      <c r="E254" s="101" t="s">
        <v>93</v>
      </c>
      <c r="F254" s="144">
        <v>309396</v>
      </c>
    </row>
    <row r="255" spans="1:6" x14ac:dyDescent="0.25">
      <c r="A255" s="142">
        <v>44028</v>
      </c>
      <c r="B255" s="98" t="s">
        <v>325</v>
      </c>
      <c r="C255" s="99" t="s">
        <v>429</v>
      </c>
      <c r="D255" s="99" t="s">
        <v>326</v>
      </c>
      <c r="E255" s="102" t="s">
        <v>48</v>
      </c>
      <c r="F255" s="147">
        <v>34820</v>
      </c>
    </row>
    <row r="256" spans="1:6" x14ac:dyDescent="0.25">
      <c r="A256" s="142">
        <v>44183</v>
      </c>
      <c r="B256" s="98" t="s">
        <v>327</v>
      </c>
      <c r="C256" s="99" t="s">
        <v>328</v>
      </c>
      <c r="D256" s="99" t="s">
        <v>326</v>
      </c>
      <c r="E256" s="103" t="s">
        <v>69</v>
      </c>
      <c r="F256" s="144">
        <v>111500</v>
      </c>
    </row>
    <row r="257" spans="1:6" x14ac:dyDescent="0.25">
      <c r="A257" s="142">
        <v>46002</v>
      </c>
      <c r="B257" s="98" t="s">
        <v>549</v>
      </c>
      <c r="C257" s="99" t="s">
        <v>150</v>
      </c>
      <c r="D257" s="99" t="s">
        <v>326</v>
      </c>
      <c r="E257" s="103" t="s">
        <v>550</v>
      </c>
      <c r="F257" s="144">
        <v>271400</v>
      </c>
    </row>
    <row r="258" spans="1:6" x14ac:dyDescent="0.25">
      <c r="A258" s="142">
        <v>42718</v>
      </c>
      <c r="B258" s="98" t="s">
        <v>329</v>
      </c>
      <c r="C258" s="99"/>
      <c r="D258" s="99" t="s">
        <v>330</v>
      </c>
      <c r="E258" s="101" t="s">
        <v>69</v>
      </c>
      <c r="F258" s="144">
        <v>50578</v>
      </c>
    </row>
    <row r="259" spans="1:6" x14ac:dyDescent="0.25">
      <c r="A259" s="137">
        <v>45223</v>
      </c>
      <c r="B259" s="86" t="s">
        <v>331</v>
      </c>
      <c r="C259" s="23" t="s">
        <v>332</v>
      </c>
      <c r="D259" s="23" t="s">
        <v>330</v>
      </c>
      <c r="E259" s="84" t="s">
        <v>48</v>
      </c>
      <c r="F259" s="144">
        <v>129100</v>
      </c>
    </row>
    <row r="260" spans="1:6" x14ac:dyDescent="0.25">
      <c r="A260" s="137">
        <v>45231</v>
      </c>
      <c r="B260" s="86" t="s">
        <v>333</v>
      </c>
      <c r="C260" s="23" t="s">
        <v>334</v>
      </c>
      <c r="D260" s="23" t="s">
        <v>330</v>
      </c>
      <c r="E260" s="84" t="s">
        <v>48</v>
      </c>
      <c r="F260" s="144">
        <v>52000</v>
      </c>
    </row>
    <row r="261" spans="1:6" x14ac:dyDescent="0.25">
      <c r="A261" s="137">
        <v>45667</v>
      </c>
      <c r="B261" s="86" t="s">
        <v>335</v>
      </c>
      <c r="C261" s="23" t="s">
        <v>336</v>
      </c>
      <c r="D261" s="23" t="s">
        <v>330</v>
      </c>
      <c r="E261" s="84" t="s">
        <v>69</v>
      </c>
      <c r="F261" s="144">
        <v>29400</v>
      </c>
    </row>
    <row r="262" spans="1:6" x14ac:dyDescent="0.25">
      <c r="A262" s="143">
        <v>45691</v>
      </c>
      <c r="B262" s="131" t="s">
        <v>699</v>
      </c>
      <c r="C262" s="132" t="s">
        <v>700</v>
      </c>
      <c r="D262" s="99" t="s">
        <v>701</v>
      </c>
      <c r="E262" s="101" t="s">
        <v>702</v>
      </c>
      <c r="F262" s="145">
        <v>982725.08</v>
      </c>
    </row>
    <row r="263" spans="1:6" ht="30" x14ac:dyDescent="0.25">
      <c r="A263" s="143">
        <v>46066</v>
      </c>
      <c r="B263" s="131" t="s">
        <v>703</v>
      </c>
      <c r="C263" s="132" t="s">
        <v>704</v>
      </c>
      <c r="D263" s="99" t="s">
        <v>701</v>
      </c>
      <c r="E263" s="103" t="s">
        <v>705</v>
      </c>
      <c r="F263" s="145">
        <v>86035.26</v>
      </c>
    </row>
    <row r="264" spans="1:6" x14ac:dyDescent="0.25">
      <c r="A264" s="138">
        <v>46065</v>
      </c>
      <c r="B264" s="121" t="s">
        <v>706</v>
      </c>
      <c r="C264" s="122" t="s">
        <v>707</v>
      </c>
      <c r="D264" s="129" t="s">
        <v>613</v>
      </c>
      <c r="E264" s="127" t="s">
        <v>708</v>
      </c>
      <c r="F264" s="145">
        <v>28910</v>
      </c>
    </row>
    <row r="265" spans="1:6" x14ac:dyDescent="0.25">
      <c r="A265" s="137">
        <v>44301</v>
      </c>
      <c r="B265" s="86" t="s">
        <v>337</v>
      </c>
      <c r="C265" s="23" t="s">
        <v>338</v>
      </c>
      <c r="D265" s="23" t="s">
        <v>339</v>
      </c>
      <c r="E265" s="84" t="s">
        <v>340</v>
      </c>
      <c r="F265" s="144">
        <v>8022</v>
      </c>
    </row>
    <row r="266" spans="1:6" x14ac:dyDescent="0.25">
      <c r="A266" s="137">
        <v>44375</v>
      </c>
      <c r="B266" s="86" t="s">
        <v>341</v>
      </c>
      <c r="C266" s="23" t="s">
        <v>342</v>
      </c>
      <c r="D266" s="23" t="s">
        <v>339</v>
      </c>
      <c r="E266" s="84" t="s">
        <v>343</v>
      </c>
      <c r="F266" s="144">
        <v>49560</v>
      </c>
    </row>
    <row r="267" spans="1:6" ht="30" x14ac:dyDescent="0.25">
      <c r="A267" s="137">
        <v>45021</v>
      </c>
      <c r="B267" s="86" t="s">
        <v>352</v>
      </c>
      <c r="C267" s="23" t="s">
        <v>353</v>
      </c>
      <c r="D267" s="83" t="s">
        <v>354</v>
      </c>
      <c r="E267" s="104" t="s">
        <v>63</v>
      </c>
      <c r="F267" s="144">
        <v>12413</v>
      </c>
    </row>
    <row r="268" spans="1:6" x14ac:dyDescent="0.25">
      <c r="A268" s="139">
        <v>46048</v>
      </c>
      <c r="B268" s="86" t="s">
        <v>709</v>
      </c>
      <c r="C268" s="23" t="s">
        <v>126</v>
      </c>
      <c r="D268" s="83" t="s">
        <v>710</v>
      </c>
      <c r="E268" s="133" t="s">
        <v>711</v>
      </c>
      <c r="F268" s="146">
        <v>290000</v>
      </c>
    </row>
    <row r="269" spans="1:6" ht="30" x14ac:dyDescent="0.25">
      <c r="A269" s="137">
        <v>46038</v>
      </c>
      <c r="B269" s="86" t="s">
        <v>551</v>
      </c>
      <c r="C269" s="23" t="s">
        <v>230</v>
      </c>
      <c r="D269" s="83" t="s">
        <v>495</v>
      </c>
      <c r="E269" s="104" t="s">
        <v>552</v>
      </c>
      <c r="F269" s="144">
        <v>172575</v>
      </c>
    </row>
    <row r="270" spans="1:6" x14ac:dyDescent="0.25">
      <c r="A270" s="137">
        <v>45656</v>
      </c>
      <c r="B270" s="86" t="s">
        <v>355</v>
      </c>
      <c r="C270" s="23" t="s">
        <v>356</v>
      </c>
      <c r="D270" s="83" t="s">
        <v>106</v>
      </c>
      <c r="E270" s="23" t="s">
        <v>69</v>
      </c>
      <c r="F270" s="144">
        <v>104400</v>
      </c>
    </row>
    <row r="271" spans="1:6" x14ac:dyDescent="0.25">
      <c r="A271" s="137">
        <v>45723</v>
      </c>
      <c r="B271" s="86" t="s">
        <v>357</v>
      </c>
      <c r="C271" s="23" t="s">
        <v>358</v>
      </c>
      <c r="D271" s="105" t="s">
        <v>106</v>
      </c>
      <c r="E271" s="23" t="s">
        <v>69</v>
      </c>
      <c r="F271" s="144">
        <v>104400</v>
      </c>
    </row>
    <row r="272" spans="1:6" x14ac:dyDescent="0.25">
      <c r="A272" s="139">
        <v>45734</v>
      </c>
      <c r="B272" s="86" t="s">
        <v>359</v>
      </c>
      <c r="C272" s="23" t="s">
        <v>360</v>
      </c>
      <c r="D272" s="83" t="s">
        <v>106</v>
      </c>
      <c r="E272" s="84" t="s">
        <v>69</v>
      </c>
      <c r="F272" s="144">
        <v>104400</v>
      </c>
    </row>
    <row r="273" spans="1:6" x14ac:dyDescent="0.25">
      <c r="A273" s="137">
        <v>45838</v>
      </c>
      <c r="B273" s="86" t="s">
        <v>363</v>
      </c>
      <c r="C273" s="23" t="s">
        <v>364</v>
      </c>
      <c r="D273" s="105" t="s">
        <v>106</v>
      </c>
      <c r="E273" s="23" t="s">
        <v>69</v>
      </c>
      <c r="F273" s="144">
        <v>69600</v>
      </c>
    </row>
    <row r="274" spans="1:6" x14ac:dyDescent="0.25">
      <c r="A274" s="137" t="s">
        <v>361</v>
      </c>
      <c r="B274" s="86" t="s">
        <v>152</v>
      </c>
      <c r="C274" s="23" t="s">
        <v>362</v>
      </c>
      <c r="D274" s="105" t="s">
        <v>106</v>
      </c>
      <c r="E274" s="23" t="s">
        <v>69</v>
      </c>
      <c r="F274" s="144">
        <v>140400</v>
      </c>
    </row>
    <row r="275" spans="1:6" x14ac:dyDescent="0.25">
      <c r="A275" s="137">
        <v>45922</v>
      </c>
      <c r="B275" s="86" t="s">
        <v>373</v>
      </c>
      <c r="C275" s="23" t="s">
        <v>374</v>
      </c>
      <c r="D275" s="106" t="s">
        <v>107</v>
      </c>
      <c r="E275" s="23" t="s">
        <v>375</v>
      </c>
      <c r="F275" s="144">
        <v>328748</v>
      </c>
    </row>
    <row r="276" spans="1:6" x14ac:dyDescent="0.25">
      <c r="A276" s="137">
        <v>45925</v>
      </c>
      <c r="B276" s="86" t="s">
        <v>376</v>
      </c>
      <c r="C276" s="23" t="s">
        <v>194</v>
      </c>
      <c r="D276" s="106" t="s">
        <v>107</v>
      </c>
      <c r="E276" s="23" t="s">
        <v>375</v>
      </c>
      <c r="F276" s="144">
        <v>6149.18</v>
      </c>
    </row>
    <row r="277" spans="1:6" ht="30" x14ac:dyDescent="0.25">
      <c r="A277" s="139">
        <v>46042</v>
      </c>
      <c r="B277" s="86" t="s">
        <v>712</v>
      </c>
      <c r="C277" s="23" t="s">
        <v>713</v>
      </c>
      <c r="D277" s="105" t="s">
        <v>714</v>
      </c>
      <c r="E277" s="104" t="s">
        <v>608</v>
      </c>
      <c r="F277" s="146">
        <v>25960</v>
      </c>
    </row>
    <row r="278" spans="1:6" ht="30" x14ac:dyDescent="0.25">
      <c r="A278" s="137">
        <v>43283</v>
      </c>
      <c r="B278" s="86"/>
      <c r="C278" s="23"/>
      <c r="D278" s="106" t="s">
        <v>109</v>
      </c>
      <c r="E278" s="23" t="s">
        <v>372</v>
      </c>
      <c r="F278" s="144">
        <v>29500</v>
      </c>
    </row>
    <row r="279" spans="1:6" ht="30" x14ac:dyDescent="0.25">
      <c r="A279" s="134">
        <v>45385</v>
      </c>
      <c r="B279" s="107" t="s">
        <v>369</v>
      </c>
      <c r="C279" s="41" t="s">
        <v>370</v>
      </c>
      <c r="D279" s="108" t="s">
        <v>371</v>
      </c>
      <c r="E279" s="90" t="s">
        <v>98</v>
      </c>
      <c r="F279" s="147">
        <v>29511.8</v>
      </c>
    </row>
    <row r="280" spans="1:6" x14ac:dyDescent="0.25">
      <c r="A280" s="135">
        <v>44320</v>
      </c>
      <c r="B280" s="107" t="s">
        <v>365</v>
      </c>
      <c r="C280" s="41" t="s">
        <v>366</v>
      </c>
      <c r="D280" s="108" t="s">
        <v>367</v>
      </c>
      <c r="E280" s="90" t="s">
        <v>368</v>
      </c>
      <c r="F280" s="147">
        <v>77739</v>
      </c>
    </row>
    <row r="281" spans="1:6" x14ac:dyDescent="0.25">
      <c r="A281" s="135">
        <v>46029</v>
      </c>
      <c r="B281" s="107" t="s">
        <v>553</v>
      </c>
      <c r="C281" s="41" t="s">
        <v>554</v>
      </c>
      <c r="D281" s="108" t="s">
        <v>500</v>
      </c>
      <c r="E281" s="90" t="s">
        <v>501</v>
      </c>
      <c r="F281" s="147">
        <v>171100</v>
      </c>
    </row>
    <row r="282" spans="1:6" ht="30" x14ac:dyDescent="0.25">
      <c r="A282" s="137">
        <v>46050</v>
      </c>
      <c r="B282" s="86" t="s">
        <v>715</v>
      </c>
      <c r="C282" s="23" t="s">
        <v>716</v>
      </c>
      <c r="D282" s="105" t="s">
        <v>717</v>
      </c>
      <c r="E282" s="101" t="s">
        <v>151</v>
      </c>
      <c r="F282" s="144">
        <v>593312.38</v>
      </c>
    </row>
    <row r="283" spans="1:6" x14ac:dyDescent="0.25">
      <c r="A283" s="137">
        <v>44785</v>
      </c>
      <c r="B283" s="86" t="s">
        <v>377</v>
      </c>
      <c r="C283" s="23" t="s">
        <v>378</v>
      </c>
      <c r="D283" s="109" t="s">
        <v>111</v>
      </c>
      <c r="E283" s="84" t="s">
        <v>379</v>
      </c>
      <c r="F283" s="144">
        <v>219204.11</v>
      </c>
    </row>
    <row r="284" spans="1:6" x14ac:dyDescent="0.25">
      <c r="A284" s="137">
        <v>44939</v>
      </c>
      <c r="B284" s="86" t="s">
        <v>380</v>
      </c>
      <c r="C284" s="23" t="s">
        <v>381</v>
      </c>
      <c r="D284" s="109" t="s">
        <v>111</v>
      </c>
      <c r="E284" s="84" t="s">
        <v>382</v>
      </c>
      <c r="F284" s="144">
        <v>343014.2</v>
      </c>
    </row>
    <row r="285" spans="1:6" ht="30" x14ac:dyDescent="0.25">
      <c r="A285" s="137">
        <v>46071</v>
      </c>
      <c r="B285" s="86" t="s">
        <v>718</v>
      </c>
      <c r="C285" s="23" t="s">
        <v>583</v>
      </c>
      <c r="D285" s="109" t="s">
        <v>605</v>
      </c>
      <c r="E285" s="127" t="s">
        <v>719</v>
      </c>
      <c r="F285" s="146">
        <v>71980</v>
      </c>
    </row>
    <row r="286" spans="1:6" ht="30" x14ac:dyDescent="0.25">
      <c r="A286" s="137">
        <v>45999</v>
      </c>
      <c r="B286" s="86" t="s">
        <v>555</v>
      </c>
      <c r="C286" s="23" t="s">
        <v>556</v>
      </c>
      <c r="D286" s="23" t="s">
        <v>557</v>
      </c>
      <c r="E286" s="84" t="s">
        <v>558</v>
      </c>
      <c r="F286" s="144">
        <v>17217.990000000002</v>
      </c>
    </row>
    <row r="287" spans="1:6" ht="30" x14ac:dyDescent="0.25">
      <c r="A287" s="137">
        <v>45987</v>
      </c>
      <c r="B287" s="86" t="s">
        <v>559</v>
      </c>
      <c r="C287" s="23" t="s">
        <v>560</v>
      </c>
      <c r="D287" s="23" t="s">
        <v>510</v>
      </c>
      <c r="E287" s="84" t="s">
        <v>561</v>
      </c>
      <c r="F287" s="144">
        <v>38940</v>
      </c>
    </row>
    <row r="288" spans="1:6" x14ac:dyDescent="0.25">
      <c r="A288" s="137">
        <v>46041</v>
      </c>
      <c r="B288" s="86" t="s">
        <v>720</v>
      </c>
      <c r="C288" s="110" t="s">
        <v>721</v>
      </c>
      <c r="D288" s="23" t="s">
        <v>625</v>
      </c>
      <c r="E288" s="126" t="s">
        <v>722</v>
      </c>
      <c r="F288" s="146">
        <v>329072.5</v>
      </c>
    </row>
    <row r="289" spans="1:6" x14ac:dyDescent="0.25">
      <c r="A289" s="137">
        <v>46041</v>
      </c>
      <c r="B289" s="86" t="s">
        <v>723</v>
      </c>
      <c r="C289" s="110" t="s">
        <v>724</v>
      </c>
      <c r="D289" s="23" t="s">
        <v>625</v>
      </c>
      <c r="E289" s="126" t="s">
        <v>69</v>
      </c>
      <c r="F289" s="146">
        <v>491160</v>
      </c>
    </row>
    <row r="290" spans="1:6" ht="30" x14ac:dyDescent="0.25">
      <c r="A290" s="137">
        <v>46069</v>
      </c>
      <c r="B290" s="86" t="s">
        <v>725</v>
      </c>
      <c r="C290" s="110" t="s">
        <v>726</v>
      </c>
      <c r="D290" s="23" t="s">
        <v>625</v>
      </c>
      <c r="E290" s="126" t="s">
        <v>727</v>
      </c>
      <c r="F290" s="146">
        <v>1230695</v>
      </c>
    </row>
    <row r="291" spans="1:6" ht="30" x14ac:dyDescent="0.25">
      <c r="A291" s="137">
        <v>44971</v>
      </c>
      <c r="B291" s="86" t="s">
        <v>383</v>
      </c>
      <c r="C291" s="26" t="s">
        <v>384</v>
      </c>
      <c r="D291" s="111" t="s">
        <v>385</v>
      </c>
      <c r="E291" s="84" t="s">
        <v>98</v>
      </c>
      <c r="F291" s="144">
        <v>22288.799999999999</v>
      </c>
    </row>
    <row r="292" spans="1:6" ht="30" x14ac:dyDescent="0.25">
      <c r="A292" s="137">
        <v>45209</v>
      </c>
      <c r="B292" s="86" t="s">
        <v>386</v>
      </c>
      <c r="C292" s="26" t="s">
        <v>387</v>
      </c>
      <c r="D292" s="111" t="s">
        <v>385</v>
      </c>
      <c r="E292" s="84" t="s">
        <v>98</v>
      </c>
      <c r="F292" s="144">
        <v>80771.19</v>
      </c>
    </row>
    <row r="293" spans="1:6" ht="30" x14ac:dyDescent="0.25">
      <c r="A293" s="137">
        <v>45267</v>
      </c>
      <c r="B293" s="86" t="s">
        <v>388</v>
      </c>
      <c r="C293" s="26" t="s">
        <v>389</v>
      </c>
      <c r="D293" s="111" t="s">
        <v>385</v>
      </c>
      <c r="E293" s="84" t="s">
        <v>98</v>
      </c>
      <c r="F293" s="144">
        <v>28000</v>
      </c>
    </row>
    <row r="294" spans="1:6" ht="30" x14ac:dyDescent="0.25">
      <c r="A294" s="137">
        <v>45527</v>
      </c>
      <c r="B294" s="86" t="s">
        <v>390</v>
      </c>
      <c r="C294" s="26" t="s">
        <v>391</v>
      </c>
      <c r="D294" s="111" t="s">
        <v>385</v>
      </c>
      <c r="E294" s="84" t="s">
        <v>98</v>
      </c>
      <c r="F294" s="144">
        <v>29180</v>
      </c>
    </row>
    <row r="295" spans="1:6" x14ac:dyDescent="0.25">
      <c r="A295" s="139">
        <v>45646</v>
      </c>
      <c r="B295" s="96">
        <v>7525</v>
      </c>
      <c r="C295" s="112" t="s">
        <v>392</v>
      </c>
      <c r="D295" s="3" t="s">
        <v>113</v>
      </c>
      <c r="E295" s="113" t="s">
        <v>48</v>
      </c>
      <c r="F295" s="144">
        <v>41300</v>
      </c>
    </row>
    <row r="296" spans="1:6" x14ac:dyDescent="0.25">
      <c r="A296" s="139">
        <v>45688</v>
      </c>
      <c r="B296" s="86" t="s">
        <v>393</v>
      </c>
      <c r="C296" s="26" t="s">
        <v>394</v>
      </c>
      <c r="D296" s="111" t="s">
        <v>113</v>
      </c>
      <c r="E296" s="84" t="s">
        <v>48</v>
      </c>
      <c r="F296" s="144">
        <v>41884</v>
      </c>
    </row>
    <row r="297" spans="1:6" x14ac:dyDescent="0.25">
      <c r="A297" s="139">
        <v>45695</v>
      </c>
      <c r="B297" s="86" t="s">
        <v>395</v>
      </c>
      <c r="C297" s="26" t="s">
        <v>396</v>
      </c>
      <c r="D297" s="111" t="s">
        <v>113</v>
      </c>
      <c r="E297" s="84" t="s">
        <v>48</v>
      </c>
      <c r="F297" s="144">
        <v>45430</v>
      </c>
    </row>
    <row r="298" spans="1:6" x14ac:dyDescent="0.25">
      <c r="A298" s="139">
        <v>45707</v>
      </c>
      <c r="B298" s="86" t="s">
        <v>397</v>
      </c>
      <c r="C298" s="26" t="s">
        <v>398</v>
      </c>
      <c r="D298" s="111" t="s">
        <v>113</v>
      </c>
      <c r="E298" s="84" t="s">
        <v>48</v>
      </c>
      <c r="F298" s="144">
        <v>73750</v>
      </c>
    </row>
    <row r="299" spans="1:6" x14ac:dyDescent="0.25">
      <c r="A299" s="139">
        <v>45719</v>
      </c>
      <c r="B299" s="86" t="s">
        <v>399</v>
      </c>
      <c r="C299" s="26" t="s">
        <v>400</v>
      </c>
      <c r="D299" s="111" t="s">
        <v>113</v>
      </c>
      <c r="E299" s="84" t="s">
        <v>48</v>
      </c>
      <c r="F299" s="144">
        <v>106200</v>
      </c>
    </row>
    <row r="300" spans="1:6" x14ac:dyDescent="0.25">
      <c r="A300" s="139">
        <v>45733</v>
      </c>
      <c r="B300" s="86" t="s">
        <v>401</v>
      </c>
      <c r="C300" s="26" t="s">
        <v>402</v>
      </c>
      <c r="D300" s="111" t="s">
        <v>113</v>
      </c>
      <c r="E300" s="84" t="s">
        <v>48</v>
      </c>
      <c r="F300" s="144">
        <v>236000</v>
      </c>
    </row>
    <row r="301" spans="1:6" x14ac:dyDescent="0.25">
      <c r="A301" s="139">
        <v>45742</v>
      </c>
      <c r="B301" s="86" t="s">
        <v>405</v>
      </c>
      <c r="C301" s="26" t="s">
        <v>406</v>
      </c>
      <c r="D301" s="111" t="s">
        <v>113</v>
      </c>
      <c r="E301" s="84" t="s">
        <v>48</v>
      </c>
      <c r="F301" s="144">
        <v>11800</v>
      </c>
    </row>
    <row r="302" spans="1:6" x14ac:dyDescent="0.25">
      <c r="A302" s="139">
        <v>45750</v>
      </c>
      <c r="B302" s="86" t="s">
        <v>403</v>
      </c>
      <c r="C302" s="26" t="s">
        <v>404</v>
      </c>
      <c r="D302" s="111" t="s">
        <v>113</v>
      </c>
      <c r="E302" s="84" t="s">
        <v>48</v>
      </c>
      <c r="F302" s="144">
        <v>83174</v>
      </c>
    </row>
    <row r="303" spans="1:6" x14ac:dyDescent="0.25">
      <c r="A303" s="139">
        <v>45840</v>
      </c>
      <c r="B303" s="86" t="s">
        <v>407</v>
      </c>
      <c r="C303" s="26" t="s">
        <v>408</v>
      </c>
      <c r="D303" s="111" t="s">
        <v>113</v>
      </c>
      <c r="E303" s="84" t="s">
        <v>48</v>
      </c>
      <c r="F303" s="144">
        <v>170219.8</v>
      </c>
    </row>
    <row r="304" spans="1:6" x14ac:dyDescent="0.25">
      <c r="A304" s="139">
        <v>45923</v>
      </c>
      <c r="B304" s="86" t="s">
        <v>409</v>
      </c>
      <c r="C304" s="26" t="s">
        <v>410</v>
      </c>
      <c r="D304" s="111" t="s">
        <v>113</v>
      </c>
      <c r="E304" s="84" t="s">
        <v>48</v>
      </c>
      <c r="F304" s="144">
        <v>836011.1</v>
      </c>
    </row>
    <row r="305" spans="1:9" x14ac:dyDescent="0.25">
      <c r="A305" s="139">
        <v>45973</v>
      </c>
      <c r="B305" s="86" t="s">
        <v>563</v>
      </c>
      <c r="C305" s="26" t="s">
        <v>564</v>
      </c>
      <c r="D305" s="111" t="s">
        <v>113</v>
      </c>
      <c r="E305" s="84" t="s">
        <v>48</v>
      </c>
      <c r="F305" s="144">
        <v>645165</v>
      </c>
    </row>
    <row r="306" spans="1:9" ht="30" x14ac:dyDescent="0.25">
      <c r="A306" s="137">
        <v>45729</v>
      </c>
      <c r="B306" s="86" t="s">
        <v>411</v>
      </c>
      <c r="C306" s="23" t="s">
        <v>412</v>
      </c>
      <c r="D306" s="23" t="s">
        <v>115</v>
      </c>
      <c r="E306" s="84" t="s">
        <v>48</v>
      </c>
      <c r="F306" s="147">
        <v>57040</v>
      </c>
    </row>
    <row r="307" spans="1:9" ht="30" x14ac:dyDescent="0.25">
      <c r="A307" s="137">
        <v>45750</v>
      </c>
      <c r="B307" s="86" t="s">
        <v>413</v>
      </c>
      <c r="C307" s="23" t="s">
        <v>253</v>
      </c>
      <c r="D307" s="23" t="s">
        <v>115</v>
      </c>
      <c r="E307" s="84" t="s">
        <v>48</v>
      </c>
      <c r="F307" s="147">
        <v>16000</v>
      </c>
    </row>
    <row r="308" spans="1:9" ht="30" x14ac:dyDescent="0.25">
      <c r="A308" s="137">
        <v>45999</v>
      </c>
      <c r="B308" s="86" t="s">
        <v>512</v>
      </c>
      <c r="C308" s="23" t="s">
        <v>562</v>
      </c>
      <c r="D308" s="23" t="s">
        <v>115</v>
      </c>
      <c r="E308" s="84" t="s">
        <v>48</v>
      </c>
      <c r="F308" s="147">
        <v>1547260</v>
      </c>
    </row>
    <row r="309" spans="1:9" x14ac:dyDescent="0.25">
      <c r="A309" s="137">
        <v>45625</v>
      </c>
      <c r="B309" s="86" t="s">
        <v>414</v>
      </c>
      <c r="C309" s="23" t="s">
        <v>415</v>
      </c>
      <c r="D309" s="23" t="s">
        <v>117</v>
      </c>
      <c r="E309" s="84" t="s">
        <v>48</v>
      </c>
      <c r="F309" s="147">
        <v>45650</v>
      </c>
    </row>
    <row r="310" spans="1:9" x14ac:dyDescent="0.25">
      <c r="A310" s="3"/>
      <c r="B310" s="3"/>
      <c r="C310" s="3"/>
      <c r="D310" s="3"/>
      <c r="E310" s="44" t="s">
        <v>32</v>
      </c>
      <c r="F310" s="28">
        <f>SUM(F8:F309)</f>
        <v>54205226.62000002</v>
      </c>
      <c r="I310" s="27"/>
    </row>
    <row r="312" spans="1:9" x14ac:dyDescent="0.25">
      <c r="E312" t="s">
        <v>27</v>
      </c>
    </row>
    <row r="313" spans="1:9" x14ac:dyDescent="0.25">
      <c r="A313" t="s">
        <v>28</v>
      </c>
    </row>
    <row r="314" spans="1:9" x14ac:dyDescent="0.25">
      <c r="F314" s="27"/>
    </row>
    <row r="315" spans="1:9" x14ac:dyDescent="0.25">
      <c r="A315" t="s">
        <v>29</v>
      </c>
    </row>
    <row r="316" spans="1:9" x14ac:dyDescent="0.25">
      <c r="A316" t="s">
        <v>30</v>
      </c>
    </row>
    <row r="318" spans="1:9" x14ac:dyDescent="0.25">
      <c r="A318" t="s">
        <v>29</v>
      </c>
    </row>
    <row r="319" spans="1:9" x14ac:dyDescent="0.25">
      <c r="A319" t="s">
        <v>31</v>
      </c>
    </row>
  </sheetData>
  <autoFilter ref="A7:F310" xr:uid="{ADC1F75A-A730-49E1-A105-22C2711F261A}"/>
  <sortState xmlns:xlrd2="http://schemas.microsoft.com/office/spreadsheetml/2017/richdata2" ref="A8:F309">
    <sortCondition ref="D8:D309"/>
  </sortState>
  <mergeCells count="3">
    <mergeCell ref="A3:F3"/>
    <mergeCell ref="A4:F4"/>
    <mergeCell ref="A5:F5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8 C8:C9 C16:C18 C20:C37 C39:C46" xr:uid="{8C1F5939-0144-4810-A615-AF50064B1D98}"/>
  </dataValidation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2444-12B2-495D-9FB2-3AACD27FDC6D}">
  <dimension ref="A2:M318"/>
  <sheetViews>
    <sheetView tabSelected="1" topLeftCell="A288" workbookViewId="0">
      <selection activeCell="F305" sqref="F305:J305"/>
    </sheetView>
  </sheetViews>
  <sheetFormatPr baseColWidth="10" defaultColWidth="11.42578125" defaultRowHeight="15" x14ac:dyDescent="0.25"/>
  <cols>
    <col min="1" max="1" width="24.85546875" customWidth="1"/>
    <col min="2" max="2" width="16.42578125" customWidth="1"/>
    <col min="3" max="3" width="15.42578125" customWidth="1"/>
    <col min="5" max="5" width="17.5703125" customWidth="1"/>
    <col min="6" max="6" width="14.7109375" customWidth="1"/>
    <col min="8" max="8" width="12.7109375" customWidth="1"/>
    <col min="9" max="9" width="12.28515625" customWidth="1"/>
    <col min="10" max="10" width="15.42578125" customWidth="1"/>
    <col min="11" max="11" width="13.5703125" customWidth="1"/>
    <col min="12" max="12" width="15.7109375" customWidth="1"/>
    <col min="13" max="13" width="16.140625" customWidth="1"/>
  </cols>
  <sheetData>
    <row r="2" spans="1:10" ht="18.75" x14ac:dyDescent="0.3">
      <c r="A2" s="175" t="s">
        <v>602</v>
      </c>
      <c r="B2" s="175"/>
      <c r="C2" s="175"/>
      <c r="D2" s="175"/>
      <c r="E2" s="175"/>
      <c r="F2" s="175"/>
      <c r="G2" s="175"/>
      <c r="H2" s="175"/>
      <c r="I2" s="43"/>
      <c r="J2" s="43"/>
    </row>
    <row r="3" spans="1:10" x14ac:dyDescent="0.25">
      <c r="A3" s="159" t="s">
        <v>433</v>
      </c>
      <c r="B3" s="159"/>
      <c r="C3" s="159"/>
      <c r="D3" s="177" t="s">
        <v>434</v>
      </c>
      <c r="E3" s="177"/>
      <c r="F3" s="177"/>
      <c r="G3" s="177"/>
      <c r="H3" s="177"/>
      <c r="I3" s="177"/>
      <c r="J3" s="177"/>
    </row>
    <row r="4" spans="1:10" ht="30" x14ac:dyDescent="0.25">
      <c r="A4" s="44" t="s">
        <v>33</v>
      </c>
      <c r="B4" s="44" t="s">
        <v>34</v>
      </c>
      <c r="C4" s="45" t="s">
        <v>35</v>
      </c>
      <c r="D4" s="44" t="s">
        <v>36</v>
      </c>
      <c r="E4" s="44" t="s">
        <v>37</v>
      </c>
      <c r="F4" s="44" t="s">
        <v>38</v>
      </c>
      <c r="G4" s="44" t="s">
        <v>39</v>
      </c>
      <c r="H4" s="44" t="s">
        <v>40</v>
      </c>
      <c r="I4" s="44" t="s">
        <v>41</v>
      </c>
      <c r="J4" s="44" t="s">
        <v>435</v>
      </c>
    </row>
    <row r="5" spans="1:10" ht="17.25" x14ac:dyDescent="0.4">
      <c r="A5" s="46" t="s">
        <v>436</v>
      </c>
      <c r="B5" s="3" t="s">
        <v>437</v>
      </c>
      <c r="C5" s="46" t="s">
        <v>438</v>
      </c>
      <c r="D5" s="47">
        <v>42682</v>
      </c>
      <c r="E5" s="155">
        <v>1947</v>
      </c>
      <c r="F5" s="3">
        <v>0</v>
      </c>
      <c r="G5" s="64">
        <v>0</v>
      </c>
      <c r="H5" s="3">
        <v>0</v>
      </c>
      <c r="I5" s="3">
        <v>0</v>
      </c>
      <c r="J5" s="48">
        <v>1947</v>
      </c>
    </row>
    <row r="6" spans="1:10" ht="17.25" x14ac:dyDescent="0.4">
      <c r="A6" s="46" t="s">
        <v>330</v>
      </c>
      <c r="B6" s="3">
        <v>130284352</v>
      </c>
      <c r="C6" s="46" t="s">
        <v>438</v>
      </c>
      <c r="D6" s="47">
        <v>42718</v>
      </c>
      <c r="E6" s="155">
        <v>50578</v>
      </c>
      <c r="F6" s="3">
        <v>0</v>
      </c>
      <c r="G6" s="64">
        <v>0</v>
      </c>
      <c r="H6" s="3">
        <v>0</v>
      </c>
      <c r="I6" s="3">
        <v>0</v>
      </c>
      <c r="J6" s="48">
        <v>50568</v>
      </c>
    </row>
    <row r="7" spans="1:10" ht="17.25" x14ac:dyDescent="0.4">
      <c r="A7" s="46" t="s">
        <v>436</v>
      </c>
      <c r="B7" s="3" t="s">
        <v>437</v>
      </c>
      <c r="C7" s="46" t="s">
        <v>438</v>
      </c>
      <c r="D7" s="47">
        <v>42793</v>
      </c>
      <c r="E7" s="155">
        <v>1920</v>
      </c>
      <c r="F7" s="3">
        <v>0</v>
      </c>
      <c r="G7" s="64">
        <v>0</v>
      </c>
      <c r="H7" s="3">
        <v>0</v>
      </c>
      <c r="I7" s="3">
        <v>0</v>
      </c>
      <c r="J7" s="48">
        <v>1920</v>
      </c>
    </row>
    <row r="8" spans="1:10" ht="17.25" x14ac:dyDescent="0.4">
      <c r="A8" s="46" t="s">
        <v>436</v>
      </c>
      <c r="B8" s="3" t="s">
        <v>437</v>
      </c>
      <c r="C8" s="46" t="s">
        <v>438</v>
      </c>
      <c r="D8" s="47">
        <v>42812</v>
      </c>
      <c r="E8" s="155">
        <v>1920</v>
      </c>
      <c r="F8" s="3">
        <v>0</v>
      </c>
      <c r="G8" s="64">
        <v>0</v>
      </c>
      <c r="H8" s="3">
        <v>0</v>
      </c>
      <c r="I8" s="3">
        <v>0</v>
      </c>
      <c r="J8" s="48">
        <v>1920</v>
      </c>
    </row>
    <row r="9" spans="1:10" ht="17.25" x14ac:dyDescent="0.4">
      <c r="A9" s="46" t="s">
        <v>436</v>
      </c>
      <c r="B9" s="3" t="s">
        <v>437</v>
      </c>
      <c r="C9" s="46" t="s">
        <v>438</v>
      </c>
      <c r="D9" s="47">
        <v>42909</v>
      </c>
      <c r="E9" s="155">
        <v>1920</v>
      </c>
      <c r="F9" s="3">
        <v>0</v>
      </c>
      <c r="G9" s="64">
        <v>0</v>
      </c>
      <c r="H9" s="3">
        <v>0</v>
      </c>
      <c r="I9" s="3">
        <v>0</v>
      </c>
      <c r="J9" s="48">
        <v>1920</v>
      </c>
    </row>
    <row r="10" spans="1:10" ht="17.25" x14ac:dyDescent="0.4">
      <c r="A10" s="49" t="s">
        <v>78</v>
      </c>
      <c r="B10" s="3">
        <v>130301166</v>
      </c>
      <c r="C10" s="46" t="s">
        <v>438</v>
      </c>
      <c r="D10" s="47">
        <v>43201</v>
      </c>
      <c r="E10" s="155">
        <v>29500</v>
      </c>
      <c r="F10" s="3">
        <v>0</v>
      </c>
      <c r="G10" s="64">
        <v>0</v>
      </c>
      <c r="H10" s="3">
        <v>0</v>
      </c>
      <c r="I10" s="3">
        <v>0</v>
      </c>
      <c r="J10" s="48">
        <v>29500</v>
      </c>
    </row>
    <row r="11" spans="1:10" ht="17.25" x14ac:dyDescent="0.4">
      <c r="A11" s="49" t="s">
        <v>202</v>
      </c>
      <c r="B11" s="3">
        <v>117013123</v>
      </c>
      <c r="C11" s="46" t="s">
        <v>438</v>
      </c>
      <c r="D11" s="47">
        <v>43181</v>
      </c>
      <c r="E11" s="155">
        <v>685</v>
      </c>
      <c r="F11" s="3">
        <v>0</v>
      </c>
      <c r="G11" s="64">
        <v>0</v>
      </c>
      <c r="H11" s="3">
        <v>0</v>
      </c>
      <c r="I11" s="3">
        <v>0</v>
      </c>
      <c r="J11" s="48">
        <v>685</v>
      </c>
    </row>
    <row r="12" spans="1:10" ht="17.25" x14ac:dyDescent="0.4">
      <c r="A12" s="49" t="s">
        <v>202</v>
      </c>
      <c r="B12" s="3">
        <v>117013123</v>
      </c>
      <c r="C12" s="46" t="s">
        <v>438</v>
      </c>
      <c r="D12" s="47">
        <v>43223</v>
      </c>
      <c r="E12" s="155">
        <v>942.5</v>
      </c>
      <c r="F12" s="3">
        <v>0</v>
      </c>
      <c r="G12" s="64">
        <v>0</v>
      </c>
      <c r="H12" s="3">
        <v>0</v>
      </c>
      <c r="I12" s="3">
        <v>0</v>
      </c>
      <c r="J12" s="48">
        <v>942.5</v>
      </c>
    </row>
    <row r="13" spans="1:10" ht="17.25" x14ac:dyDescent="0.4">
      <c r="A13" s="49" t="s">
        <v>202</v>
      </c>
      <c r="B13" s="3">
        <v>117013123</v>
      </c>
      <c r="C13" s="46" t="s">
        <v>438</v>
      </c>
      <c r="D13" s="47">
        <v>43228</v>
      </c>
      <c r="E13" s="155">
        <v>600</v>
      </c>
      <c r="F13" s="3">
        <v>0</v>
      </c>
      <c r="G13" s="64">
        <v>0</v>
      </c>
      <c r="H13" s="3">
        <v>0</v>
      </c>
      <c r="I13" s="3">
        <v>0</v>
      </c>
      <c r="J13" s="48">
        <v>600</v>
      </c>
    </row>
    <row r="14" spans="1:10" ht="17.25" x14ac:dyDescent="0.4">
      <c r="A14" s="49" t="s">
        <v>202</v>
      </c>
      <c r="B14" s="3">
        <v>117013123</v>
      </c>
      <c r="C14" s="46" t="s">
        <v>438</v>
      </c>
      <c r="D14" s="47">
        <v>43260</v>
      </c>
      <c r="E14" s="155">
        <v>4050</v>
      </c>
      <c r="F14" s="3">
        <v>0</v>
      </c>
      <c r="G14" s="64">
        <v>0</v>
      </c>
      <c r="H14" s="3">
        <v>0</v>
      </c>
      <c r="I14" s="3">
        <v>0</v>
      </c>
      <c r="J14" s="48">
        <v>4050</v>
      </c>
    </row>
    <row r="15" spans="1:10" ht="17.25" x14ac:dyDescent="0.4">
      <c r="A15" s="49" t="s">
        <v>202</v>
      </c>
      <c r="B15" s="3">
        <v>117013123</v>
      </c>
      <c r="C15" s="46" t="s">
        <v>438</v>
      </c>
      <c r="D15" s="47">
        <v>43264</v>
      </c>
      <c r="E15" s="155">
        <v>2500</v>
      </c>
      <c r="F15" s="3">
        <v>0</v>
      </c>
      <c r="G15" s="64">
        <v>0</v>
      </c>
      <c r="H15" s="3">
        <v>0</v>
      </c>
      <c r="I15" s="3">
        <v>0</v>
      </c>
      <c r="J15" s="48">
        <v>2500</v>
      </c>
    </row>
    <row r="16" spans="1:10" ht="17.25" x14ac:dyDescent="0.4">
      <c r="A16" s="49" t="s">
        <v>202</v>
      </c>
      <c r="B16" s="3">
        <v>117013123</v>
      </c>
      <c r="C16" s="46" t="s">
        <v>438</v>
      </c>
      <c r="D16" s="47">
        <v>43299</v>
      </c>
      <c r="E16" s="155">
        <v>4395</v>
      </c>
      <c r="F16" s="3">
        <v>0</v>
      </c>
      <c r="G16" s="64">
        <v>0</v>
      </c>
      <c r="H16" s="3">
        <v>0</v>
      </c>
      <c r="I16" s="3">
        <v>0</v>
      </c>
      <c r="J16" s="48">
        <v>4395</v>
      </c>
    </row>
    <row r="17" spans="1:10" ht="17.25" x14ac:dyDescent="0.4">
      <c r="A17" s="49" t="s">
        <v>202</v>
      </c>
      <c r="B17" s="3">
        <v>117013123</v>
      </c>
      <c r="C17" s="46" t="s">
        <v>438</v>
      </c>
      <c r="D17" s="47">
        <v>43304</v>
      </c>
      <c r="E17" s="155">
        <f>640+702.61</f>
        <v>1342.6100000000001</v>
      </c>
      <c r="F17" s="3">
        <v>0</v>
      </c>
      <c r="G17" s="64">
        <v>0</v>
      </c>
      <c r="H17" s="3">
        <v>0</v>
      </c>
      <c r="I17" s="3">
        <v>0</v>
      </c>
      <c r="J17" s="48">
        <v>1342.61</v>
      </c>
    </row>
    <row r="18" spans="1:10" ht="17.25" x14ac:dyDescent="0.4">
      <c r="A18" s="49" t="s">
        <v>202</v>
      </c>
      <c r="B18" s="3">
        <v>117013123</v>
      </c>
      <c r="C18" s="46" t="s">
        <v>438</v>
      </c>
      <c r="D18" s="47">
        <v>43304</v>
      </c>
      <c r="E18" s="155">
        <v>1500</v>
      </c>
      <c r="F18" s="3">
        <v>0</v>
      </c>
      <c r="G18" s="64">
        <v>0</v>
      </c>
      <c r="H18" s="3">
        <v>0</v>
      </c>
      <c r="I18" s="3">
        <v>0</v>
      </c>
      <c r="J18" s="48">
        <v>1500</v>
      </c>
    </row>
    <row r="19" spans="1:10" ht="17.25" x14ac:dyDescent="0.4">
      <c r="A19" s="49" t="s">
        <v>202</v>
      </c>
      <c r="B19" s="3">
        <v>117013123</v>
      </c>
      <c r="C19" s="46" t="s">
        <v>438</v>
      </c>
      <c r="D19" s="47">
        <v>43304</v>
      </c>
      <c r="E19" s="155">
        <v>640</v>
      </c>
      <c r="F19" s="3">
        <v>0</v>
      </c>
      <c r="G19" s="64">
        <v>0</v>
      </c>
      <c r="H19" s="3">
        <v>0</v>
      </c>
      <c r="I19" s="3">
        <v>0</v>
      </c>
      <c r="J19" s="48">
        <v>640</v>
      </c>
    </row>
    <row r="20" spans="1:10" ht="17.25" x14ac:dyDescent="0.4">
      <c r="A20" s="49" t="s">
        <v>202</v>
      </c>
      <c r="B20" s="3">
        <v>117013123</v>
      </c>
      <c r="C20" s="46" t="s">
        <v>438</v>
      </c>
      <c r="D20" s="47">
        <v>43314</v>
      </c>
      <c r="E20" s="155">
        <v>1400</v>
      </c>
      <c r="F20" s="3">
        <v>0</v>
      </c>
      <c r="G20" s="64">
        <v>0</v>
      </c>
      <c r="H20" s="3">
        <v>0</v>
      </c>
      <c r="I20" s="3">
        <v>0</v>
      </c>
      <c r="J20" s="48">
        <v>1400</v>
      </c>
    </row>
    <row r="21" spans="1:10" ht="17.25" x14ac:dyDescent="0.4">
      <c r="A21" s="60" t="s">
        <v>202</v>
      </c>
      <c r="B21" s="3">
        <v>117013123</v>
      </c>
      <c r="C21" s="46" t="s">
        <v>438</v>
      </c>
      <c r="D21" s="61">
        <v>43327</v>
      </c>
      <c r="E21" s="155">
        <v>450</v>
      </c>
      <c r="F21" s="3">
        <v>0</v>
      </c>
      <c r="G21" s="64">
        <v>0</v>
      </c>
      <c r="H21" s="3">
        <v>0</v>
      </c>
      <c r="I21" s="3">
        <v>0</v>
      </c>
      <c r="J21" s="48">
        <v>450</v>
      </c>
    </row>
    <row r="22" spans="1:10" ht="17.25" x14ac:dyDescent="0.4">
      <c r="A22" s="60" t="s">
        <v>202</v>
      </c>
      <c r="B22" s="3">
        <v>117013123</v>
      </c>
      <c r="C22" s="46" t="s">
        <v>438</v>
      </c>
      <c r="D22" s="61">
        <v>43327</v>
      </c>
      <c r="E22" s="155">
        <v>3000</v>
      </c>
      <c r="F22" s="3">
        <v>0</v>
      </c>
      <c r="G22" s="64">
        <v>0</v>
      </c>
      <c r="H22" s="3">
        <v>0</v>
      </c>
      <c r="I22" s="3">
        <v>0</v>
      </c>
      <c r="J22" s="48">
        <v>3000</v>
      </c>
    </row>
    <row r="23" spans="1:10" ht="17.25" x14ac:dyDescent="0.4">
      <c r="A23" s="60" t="s">
        <v>202</v>
      </c>
      <c r="B23" s="3">
        <v>117013123</v>
      </c>
      <c r="C23" s="46" t="s">
        <v>438</v>
      </c>
      <c r="D23" s="61">
        <v>43327</v>
      </c>
      <c r="E23" s="155">
        <v>5250</v>
      </c>
      <c r="F23" s="3">
        <v>0</v>
      </c>
      <c r="G23" s="64">
        <v>0</v>
      </c>
      <c r="H23" s="3">
        <v>0</v>
      </c>
      <c r="I23" s="3">
        <v>0</v>
      </c>
      <c r="J23" s="48">
        <v>5250</v>
      </c>
    </row>
    <row r="24" spans="1:10" ht="17.25" x14ac:dyDescent="0.4">
      <c r="A24" s="60" t="s">
        <v>202</v>
      </c>
      <c r="B24" s="3">
        <v>117013123</v>
      </c>
      <c r="C24" s="46" t="s">
        <v>438</v>
      </c>
      <c r="D24" s="61">
        <v>43327</v>
      </c>
      <c r="E24" s="155">
        <v>7500</v>
      </c>
      <c r="F24" s="3">
        <v>0</v>
      </c>
      <c r="G24" s="64">
        <v>0</v>
      </c>
      <c r="H24" s="3">
        <v>0</v>
      </c>
      <c r="I24" s="3">
        <v>0</v>
      </c>
      <c r="J24" s="48">
        <v>7500</v>
      </c>
    </row>
    <row r="25" spans="1:10" ht="17.25" x14ac:dyDescent="0.4">
      <c r="A25" s="60" t="s">
        <v>202</v>
      </c>
      <c r="B25" s="3">
        <v>117013123</v>
      </c>
      <c r="C25" s="46" t="s">
        <v>438</v>
      </c>
      <c r="D25" s="61">
        <v>43333</v>
      </c>
      <c r="E25" s="155">
        <v>2700</v>
      </c>
      <c r="F25" s="3">
        <v>0</v>
      </c>
      <c r="G25" s="64">
        <v>0</v>
      </c>
      <c r="H25" s="3">
        <v>0</v>
      </c>
      <c r="I25" s="3">
        <v>0</v>
      </c>
      <c r="J25" s="48">
        <v>2700</v>
      </c>
    </row>
    <row r="26" spans="1:10" ht="17.25" x14ac:dyDescent="0.4">
      <c r="A26" s="49" t="s">
        <v>202</v>
      </c>
      <c r="B26" s="3">
        <v>117013123</v>
      </c>
      <c r="C26" s="46" t="s">
        <v>438</v>
      </c>
      <c r="D26" s="47">
        <v>43333</v>
      </c>
      <c r="E26" s="155">
        <v>1500</v>
      </c>
      <c r="F26" s="3">
        <v>0</v>
      </c>
      <c r="G26" s="64">
        <v>0</v>
      </c>
      <c r="H26" s="3">
        <v>0</v>
      </c>
      <c r="I26" s="3">
        <v>0</v>
      </c>
      <c r="J26" s="48">
        <v>1500</v>
      </c>
    </row>
    <row r="27" spans="1:10" ht="17.25" x14ac:dyDescent="0.4">
      <c r="A27" s="49" t="s">
        <v>202</v>
      </c>
      <c r="B27" s="3">
        <v>117013123</v>
      </c>
      <c r="C27" s="46" t="s">
        <v>438</v>
      </c>
      <c r="D27" s="47">
        <v>43334</v>
      </c>
      <c r="E27" s="155">
        <v>500</v>
      </c>
      <c r="F27" s="3">
        <v>0</v>
      </c>
      <c r="G27" s="64">
        <v>0</v>
      </c>
      <c r="H27" s="3">
        <v>0</v>
      </c>
      <c r="I27" s="3">
        <v>0</v>
      </c>
      <c r="J27" s="48">
        <v>500</v>
      </c>
    </row>
    <row r="28" spans="1:10" ht="17.25" x14ac:dyDescent="0.4">
      <c r="A28" s="49" t="s">
        <v>202</v>
      </c>
      <c r="B28" s="3">
        <v>117013123</v>
      </c>
      <c r="C28" s="46" t="s">
        <v>438</v>
      </c>
      <c r="D28" s="47">
        <v>43334</v>
      </c>
      <c r="E28" s="155">
        <v>355</v>
      </c>
      <c r="F28" s="3">
        <v>0</v>
      </c>
      <c r="G28" s="64">
        <v>0</v>
      </c>
      <c r="H28" s="3">
        <v>0</v>
      </c>
      <c r="I28" s="3">
        <v>0</v>
      </c>
      <c r="J28" s="48">
        <v>355</v>
      </c>
    </row>
    <row r="29" spans="1:10" ht="17.25" x14ac:dyDescent="0.4">
      <c r="A29" s="49" t="s">
        <v>202</v>
      </c>
      <c r="B29" s="3">
        <v>117013123</v>
      </c>
      <c r="C29" s="46" t="s">
        <v>438</v>
      </c>
      <c r="D29" s="47">
        <v>43334</v>
      </c>
      <c r="E29" s="155">
        <v>1500</v>
      </c>
      <c r="F29" s="3">
        <v>0</v>
      </c>
      <c r="G29" s="64">
        <v>0</v>
      </c>
      <c r="H29" s="3">
        <v>0</v>
      </c>
      <c r="I29" s="3">
        <v>0</v>
      </c>
      <c r="J29" s="48">
        <v>1500</v>
      </c>
    </row>
    <row r="30" spans="1:10" ht="17.25" x14ac:dyDescent="0.4">
      <c r="A30" s="60" t="s">
        <v>202</v>
      </c>
      <c r="B30" s="3">
        <v>117013123</v>
      </c>
      <c r="C30" s="46" t="s">
        <v>438</v>
      </c>
      <c r="D30" s="61">
        <v>43334</v>
      </c>
      <c r="E30" s="155">
        <v>162</v>
      </c>
      <c r="F30" s="3">
        <v>0</v>
      </c>
      <c r="G30" s="64">
        <v>0</v>
      </c>
      <c r="H30" s="3">
        <v>0</v>
      </c>
      <c r="I30" s="3">
        <v>0</v>
      </c>
      <c r="J30" s="48">
        <v>162</v>
      </c>
    </row>
    <row r="31" spans="1:10" ht="17.25" x14ac:dyDescent="0.4">
      <c r="A31" s="60" t="s">
        <v>202</v>
      </c>
      <c r="B31" s="3">
        <v>117013123</v>
      </c>
      <c r="C31" s="46" t="s">
        <v>438</v>
      </c>
      <c r="D31" s="61">
        <v>43334</v>
      </c>
      <c r="E31" s="155">
        <v>1700</v>
      </c>
      <c r="F31" s="3">
        <v>0</v>
      </c>
      <c r="G31" s="64">
        <v>0</v>
      </c>
      <c r="H31" s="3">
        <v>0</v>
      </c>
      <c r="I31" s="3">
        <v>0</v>
      </c>
      <c r="J31" s="48">
        <v>1700</v>
      </c>
    </row>
    <row r="32" spans="1:10" ht="17.25" x14ac:dyDescent="0.4">
      <c r="A32" s="49" t="s">
        <v>202</v>
      </c>
      <c r="B32" s="3">
        <v>117013123</v>
      </c>
      <c r="C32" s="46" t="s">
        <v>438</v>
      </c>
      <c r="D32" s="47">
        <v>43339</v>
      </c>
      <c r="E32" s="155">
        <v>3675.21</v>
      </c>
      <c r="F32" s="3">
        <v>0</v>
      </c>
      <c r="G32" s="64">
        <v>0</v>
      </c>
      <c r="H32" s="3">
        <v>0</v>
      </c>
      <c r="I32" s="3">
        <v>0</v>
      </c>
      <c r="J32" s="48">
        <v>3675.21</v>
      </c>
    </row>
    <row r="33" spans="1:10" ht="17.25" x14ac:dyDescent="0.4">
      <c r="A33" s="49" t="s">
        <v>202</v>
      </c>
      <c r="B33" s="3">
        <v>117013123</v>
      </c>
      <c r="C33" s="46" t="s">
        <v>438</v>
      </c>
      <c r="D33" s="47">
        <v>43339</v>
      </c>
      <c r="E33" s="155">
        <v>1249.45</v>
      </c>
      <c r="F33" s="3">
        <v>0</v>
      </c>
      <c r="G33" s="64">
        <v>0</v>
      </c>
      <c r="H33" s="3">
        <v>0</v>
      </c>
      <c r="I33" s="3">
        <v>0</v>
      </c>
      <c r="J33" s="48">
        <v>1249.45</v>
      </c>
    </row>
    <row r="34" spans="1:10" ht="17.25" x14ac:dyDescent="0.4">
      <c r="A34" s="49" t="s">
        <v>202</v>
      </c>
      <c r="B34" s="3">
        <v>117013123</v>
      </c>
      <c r="C34" s="46" t="s">
        <v>438</v>
      </c>
      <c r="D34" s="47">
        <v>43346</v>
      </c>
      <c r="E34" s="155">
        <v>730.02</v>
      </c>
      <c r="F34" s="3">
        <v>0</v>
      </c>
      <c r="G34" s="64">
        <v>0</v>
      </c>
      <c r="H34" s="3">
        <v>0</v>
      </c>
      <c r="I34" s="3">
        <v>0</v>
      </c>
      <c r="J34" s="48">
        <v>730.02</v>
      </c>
    </row>
    <row r="35" spans="1:10" ht="17.25" x14ac:dyDescent="0.4">
      <c r="A35" s="49" t="s">
        <v>202</v>
      </c>
      <c r="B35" s="3">
        <v>117013123</v>
      </c>
      <c r="C35" s="46" t="s">
        <v>438</v>
      </c>
      <c r="D35" s="47">
        <v>43360</v>
      </c>
      <c r="E35" s="155">
        <v>3074.37</v>
      </c>
      <c r="F35" s="3">
        <v>0</v>
      </c>
      <c r="G35" s="64">
        <v>0</v>
      </c>
      <c r="H35" s="3">
        <v>0</v>
      </c>
      <c r="I35" s="3">
        <v>0</v>
      </c>
      <c r="J35" s="48">
        <v>3074.37</v>
      </c>
    </row>
    <row r="36" spans="1:10" ht="17.25" x14ac:dyDescent="0.4">
      <c r="A36" s="49" t="s">
        <v>202</v>
      </c>
      <c r="B36" s="3">
        <v>117013123</v>
      </c>
      <c r="C36" s="46" t="s">
        <v>438</v>
      </c>
      <c r="D36" s="47">
        <v>43369</v>
      </c>
      <c r="E36" s="155">
        <v>4590</v>
      </c>
      <c r="F36" s="3">
        <v>0</v>
      </c>
      <c r="G36" s="64">
        <v>0</v>
      </c>
      <c r="H36" s="3">
        <v>0</v>
      </c>
      <c r="I36" s="3">
        <v>0</v>
      </c>
      <c r="J36" s="48">
        <v>4590</v>
      </c>
    </row>
    <row r="37" spans="1:10" ht="17.25" x14ac:dyDescent="0.4">
      <c r="A37" s="49" t="s">
        <v>202</v>
      </c>
      <c r="B37" s="3">
        <v>117013123</v>
      </c>
      <c r="C37" s="46" t="s">
        <v>438</v>
      </c>
      <c r="D37" s="47">
        <v>43377</v>
      </c>
      <c r="E37" s="155">
        <v>56743.01</v>
      </c>
      <c r="F37" s="3">
        <v>0</v>
      </c>
      <c r="G37" s="64">
        <v>0</v>
      </c>
      <c r="H37" s="3">
        <v>0</v>
      </c>
      <c r="I37" s="3">
        <v>0</v>
      </c>
      <c r="J37" s="48">
        <v>56743.01</v>
      </c>
    </row>
    <row r="38" spans="1:10" ht="17.25" x14ac:dyDescent="0.4">
      <c r="A38" s="49" t="s">
        <v>202</v>
      </c>
      <c r="B38" s="3">
        <v>117013123</v>
      </c>
      <c r="C38" s="46" t="s">
        <v>438</v>
      </c>
      <c r="D38" s="47">
        <v>43383</v>
      </c>
      <c r="E38" s="155">
        <v>3200</v>
      </c>
      <c r="F38" s="3">
        <v>0</v>
      </c>
      <c r="G38" s="64">
        <v>0</v>
      </c>
      <c r="H38" s="3">
        <v>0</v>
      </c>
      <c r="I38" s="3">
        <v>0</v>
      </c>
      <c r="J38" s="48">
        <v>3200</v>
      </c>
    </row>
    <row r="39" spans="1:10" ht="17.25" x14ac:dyDescent="0.4">
      <c r="A39" s="49" t="s">
        <v>202</v>
      </c>
      <c r="B39" s="3">
        <v>117013123</v>
      </c>
      <c r="C39" s="46" t="s">
        <v>438</v>
      </c>
      <c r="D39" s="47">
        <v>43388</v>
      </c>
      <c r="E39" s="155">
        <v>4550.03</v>
      </c>
      <c r="F39" s="3">
        <v>0</v>
      </c>
      <c r="G39" s="64">
        <v>0</v>
      </c>
      <c r="H39" s="3">
        <v>0</v>
      </c>
      <c r="I39" s="3">
        <v>0</v>
      </c>
      <c r="J39" s="48">
        <v>4550.03</v>
      </c>
    </row>
    <row r="40" spans="1:10" ht="17.25" x14ac:dyDescent="0.4">
      <c r="A40" s="49" t="s">
        <v>202</v>
      </c>
      <c r="B40" s="3">
        <v>117013123</v>
      </c>
      <c r="C40" s="46" t="s">
        <v>438</v>
      </c>
      <c r="D40" s="47">
        <v>43389</v>
      </c>
      <c r="E40" s="155">
        <v>900</v>
      </c>
      <c r="F40" s="3">
        <v>0</v>
      </c>
      <c r="G40" s="64">
        <v>0</v>
      </c>
      <c r="H40" s="3">
        <v>0</v>
      </c>
      <c r="I40" s="3">
        <v>0</v>
      </c>
      <c r="J40" s="48">
        <v>900</v>
      </c>
    </row>
    <row r="41" spans="1:10" ht="17.25" x14ac:dyDescent="0.4">
      <c r="A41" s="49" t="s">
        <v>202</v>
      </c>
      <c r="B41" s="3">
        <v>117013123</v>
      </c>
      <c r="C41" s="46" t="s">
        <v>438</v>
      </c>
      <c r="D41" s="47">
        <v>43396</v>
      </c>
      <c r="E41" s="155">
        <v>1840.1</v>
      </c>
      <c r="F41" s="3">
        <v>0</v>
      </c>
      <c r="G41" s="64">
        <v>0</v>
      </c>
      <c r="H41" s="3">
        <v>0</v>
      </c>
      <c r="I41" s="3">
        <v>0</v>
      </c>
      <c r="J41" s="48">
        <v>1840.1</v>
      </c>
    </row>
    <row r="42" spans="1:10" ht="17.25" x14ac:dyDescent="0.4">
      <c r="A42" s="49" t="s">
        <v>202</v>
      </c>
      <c r="B42" s="3">
        <v>117013123</v>
      </c>
      <c r="C42" s="46" t="s">
        <v>438</v>
      </c>
      <c r="D42" s="47">
        <v>43397</v>
      </c>
      <c r="E42" s="155">
        <v>3100</v>
      </c>
      <c r="F42" s="3">
        <v>0</v>
      </c>
      <c r="G42" s="64">
        <v>0</v>
      </c>
      <c r="H42" s="3">
        <v>0</v>
      </c>
      <c r="I42" s="3">
        <v>0</v>
      </c>
      <c r="J42" s="48">
        <v>3100</v>
      </c>
    </row>
    <row r="43" spans="1:10" ht="17.25" x14ac:dyDescent="0.4">
      <c r="A43" s="49" t="s">
        <v>202</v>
      </c>
      <c r="B43" s="3">
        <v>117013123</v>
      </c>
      <c r="C43" s="46" t="s">
        <v>438</v>
      </c>
      <c r="D43" s="47">
        <v>43398</v>
      </c>
      <c r="E43" s="155">
        <v>1254.82</v>
      </c>
      <c r="F43" s="3">
        <v>0</v>
      </c>
      <c r="G43" s="64">
        <v>0</v>
      </c>
      <c r="H43" s="3">
        <v>0</v>
      </c>
      <c r="I43" s="3">
        <v>0</v>
      </c>
      <c r="J43" s="48">
        <v>1254.82</v>
      </c>
    </row>
    <row r="44" spans="1:10" ht="17.25" x14ac:dyDescent="0.4">
      <c r="A44" s="49" t="s">
        <v>202</v>
      </c>
      <c r="B44" s="3">
        <v>117013123</v>
      </c>
      <c r="C44" s="46" t="s">
        <v>438</v>
      </c>
      <c r="D44" s="47">
        <v>43411</v>
      </c>
      <c r="E44" s="155">
        <v>1320</v>
      </c>
      <c r="F44" s="3">
        <v>0</v>
      </c>
      <c r="G44" s="64">
        <v>0</v>
      </c>
      <c r="H44" s="3">
        <v>0</v>
      </c>
      <c r="I44" s="3">
        <v>0</v>
      </c>
      <c r="J44" s="48">
        <f>1320+9.6</f>
        <v>1329.6</v>
      </c>
    </row>
    <row r="45" spans="1:10" ht="17.25" x14ac:dyDescent="0.4">
      <c r="A45" s="49" t="s">
        <v>202</v>
      </c>
      <c r="B45" s="3">
        <v>117013123</v>
      </c>
      <c r="C45" s="46" t="s">
        <v>438</v>
      </c>
      <c r="D45" s="47">
        <v>43411</v>
      </c>
      <c r="E45" s="155">
        <v>4195</v>
      </c>
      <c r="F45" s="3">
        <v>0</v>
      </c>
      <c r="G45" s="64">
        <v>0</v>
      </c>
      <c r="H45" s="3">
        <v>0</v>
      </c>
      <c r="I45" s="3">
        <v>0</v>
      </c>
      <c r="J45" s="48">
        <v>4195</v>
      </c>
    </row>
    <row r="46" spans="1:10" ht="17.25" x14ac:dyDescent="0.4">
      <c r="A46" s="49" t="s">
        <v>202</v>
      </c>
      <c r="B46" s="3">
        <v>117013123</v>
      </c>
      <c r="C46" s="46" t="s">
        <v>438</v>
      </c>
      <c r="D46" s="47">
        <v>43417</v>
      </c>
      <c r="E46" s="155">
        <v>5875.19</v>
      </c>
      <c r="F46" s="3">
        <v>0</v>
      </c>
      <c r="G46" s="64">
        <v>0</v>
      </c>
      <c r="H46" s="3">
        <v>0</v>
      </c>
      <c r="I46" s="3">
        <v>0</v>
      </c>
      <c r="J46" s="48">
        <v>5875.19</v>
      </c>
    </row>
    <row r="47" spans="1:10" ht="17.25" x14ac:dyDescent="0.4">
      <c r="A47" s="49" t="s">
        <v>202</v>
      </c>
      <c r="B47" s="3">
        <v>117013123</v>
      </c>
      <c r="C47" s="46" t="s">
        <v>438</v>
      </c>
      <c r="D47" s="47">
        <v>43420</v>
      </c>
      <c r="E47" s="155">
        <v>1320</v>
      </c>
      <c r="F47" s="3">
        <v>0</v>
      </c>
      <c r="G47" s="64">
        <v>0</v>
      </c>
      <c r="H47" s="3">
        <v>0</v>
      </c>
      <c r="I47" s="3">
        <v>0</v>
      </c>
      <c r="J47" s="48">
        <v>1320</v>
      </c>
    </row>
    <row r="48" spans="1:10" ht="17.25" x14ac:dyDescent="0.4">
      <c r="A48" s="49" t="s">
        <v>202</v>
      </c>
      <c r="B48" s="3">
        <v>117013123</v>
      </c>
      <c r="C48" s="46" t="s">
        <v>438</v>
      </c>
      <c r="D48" s="47">
        <v>43433</v>
      </c>
      <c r="E48" s="155">
        <v>3910</v>
      </c>
      <c r="F48" s="3">
        <v>0</v>
      </c>
      <c r="G48" s="64">
        <v>0</v>
      </c>
      <c r="H48" s="3">
        <v>0</v>
      </c>
      <c r="I48" s="3">
        <v>0</v>
      </c>
      <c r="J48" s="48">
        <v>3910</v>
      </c>
    </row>
    <row r="49" spans="1:10" ht="17.25" x14ac:dyDescent="0.4">
      <c r="A49" s="49" t="s">
        <v>202</v>
      </c>
      <c r="B49" s="3">
        <v>117013123</v>
      </c>
      <c r="C49" s="46" t="s">
        <v>438</v>
      </c>
      <c r="D49" s="47">
        <v>43433</v>
      </c>
      <c r="E49" s="155">
        <v>390</v>
      </c>
      <c r="F49" s="3">
        <v>0</v>
      </c>
      <c r="G49" s="64">
        <v>0</v>
      </c>
      <c r="H49" s="3">
        <v>0</v>
      </c>
      <c r="I49" s="3">
        <v>0</v>
      </c>
      <c r="J49" s="48">
        <v>390</v>
      </c>
    </row>
    <row r="50" spans="1:10" ht="17.25" x14ac:dyDescent="0.4">
      <c r="A50" s="49" t="s">
        <v>202</v>
      </c>
      <c r="B50" s="3">
        <v>117013123</v>
      </c>
      <c r="C50" s="46" t="s">
        <v>438</v>
      </c>
      <c r="D50" s="47">
        <v>43441</v>
      </c>
      <c r="E50" s="155">
        <v>68474.28</v>
      </c>
      <c r="F50" s="3">
        <v>0</v>
      </c>
      <c r="G50" s="64">
        <v>0</v>
      </c>
      <c r="H50" s="3">
        <v>0</v>
      </c>
      <c r="I50" s="3">
        <v>0</v>
      </c>
      <c r="J50" s="48">
        <v>68474.28</v>
      </c>
    </row>
    <row r="51" spans="1:10" ht="17.25" x14ac:dyDescent="0.4">
      <c r="A51" s="49" t="s">
        <v>202</v>
      </c>
      <c r="B51" s="3">
        <v>117013123</v>
      </c>
      <c r="C51" s="46" t="s">
        <v>438</v>
      </c>
      <c r="D51" s="47">
        <v>43444</v>
      </c>
      <c r="E51" s="155">
        <v>4550</v>
      </c>
      <c r="F51" s="3">
        <v>0</v>
      </c>
      <c r="G51" s="64">
        <v>0</v>
      </c>
      <c r="H51" s="3">
        <v>0</v>
      </c>
      <c r="I51" s="3">
        <v>0</v>
      </c>
      <c r="J51" s="48">
        <v>4550</v>
      </c>
    </row>
    <row r="52" spans="1:10" ht="17.25" x14ac:dyDescent="0.4">
      <c r="A52" s="49" t="s">
        <v>202</v>
      </c>
      <c r="B52" s="3">
        <v>117013123</v>
      </c>
      <c r="C52" s="46" t="s">
        <v>438</v>
      </c>
      <c r="D52" s="47">
        <v>43446</v>
      </c>
      <c r="E52" s="155">
        <v>2625.15</v>
      </c>
      <c r="F52" s="3">
        <v>0</v>
      </c>
      <c r="G52" s="64">
        <v>0</v>
      </c>
      <c r="H52" s="3">
        <v>0</v>
      </c>
      <c r="I52" s="3">
        <v>0</v>
      </c>
      <c r="J52" s="48">
        <v>2625.15</v>
      </c>
    </row>
    <row r="53" spans="1:10" ht="17.25" x14ac:dyDescent="0.4">
      <c r="A53" s="49" t="s">
        <v>202</v>
      </c>
      <c r="B53" s="3">
        <v>117013123</v>
      </c>
      <c r="C53" s="46" t="s">
        <v>438</v>
      </c>
      <c r="D53" s="47">
        <v>43458</v>
      </c>
      <c r="E53" s="155">
        <v>3750</v>
      </c>
      <c r="F53" s="3">
        <v>0</v>
      </c>
      <c r="G53" s="64">
        <v>0</v>
      </c>
      <c r="H53" s="3">
        <v>0</v>
      </c>
      <c r="I53" s="3">
        <v>0</v>
      </c>
      <c r="J53" s="48">
        <v>3750</v>
      </c>
    </row>
    <row r="54" spans="1:10" ht="17.25" x14ac:dyDescent="0.4">
      <c r="A54" s="49" t="s">
        <v>202</v>
      </c>
      <c r="B54" s="3">
        <v>117013123</v>
      </c>
      <c r="C54" s="46" t="s">
        <v>438</v>
      </c>
      <c r="D54" s="47">
        <v>43460</v>
      </c>
      <c r="E54" s="155">
        <v>1200</v>
      </c>
      <c r="F54" s="3">
        <v>0</v>
      </c>
      <c r="G54" s="64">
        <v>0</v>
      </c>
      <c r="H54" s="3">
        <v>0</v>
      </c>
      <c r="I54" s="3">
        <v>0</v>
      </c>
      <c r="J54" s="48">
        <v>1200</v>
      </c>
    </row>
    <row r="55" spans="1:10" ht="17.25" x14ac:dyDescent="0.4">
      <c r="A55" s="49" t="s">
        <v>202</v>
      </c>
      <c r="B55" s="3">
        <v>117013123</v>
      </c>
      <c r="C55" s="46" t="s">
        <v>438</v>
      </c>
      <c r="D55" s="47">
        <v>43454</v>
      </c>
      <c r="E55" s="155">
        <v>4425</v>
      </c>
      <c r="F55" s="3">
        <v>0</v>
      </c>
      <c r="G55" s="64">
        <v>0</v>
      </c>
      <c r="H55" s="3">
        <v>0</v>
      </c>
      <c r="I55" s="3">
        <v>0</v>
      </c>
      <c r="J55" s="48">
        <v>4425</v>
      </c>
    </row>
    <row r="56" spans="1:10" ht="17.25" x14ac:dyDescent="0.4">
      <c r="A56" s="49" t="s">
        <v>202</v>
      </c>
      <c r="B56" s="3">
        <v>117013123</v>
      </c>
      <c r="C56" s="46" t="s">
        <v>439</v>
      </c>
      <c r="D56" s="47">
        <v>43462</v>
      </c>
      <c r="E56" s="155">
        <v>1292</v>
      </c>
      <c r="F56" s="3">
        <v>0</v>
      </c>
      <c r="G56" s="64">
        <v>0</v>
      </c>
      <c r="H56" s="3">
        <v>0</v>
      </c>
      <c r="I56" s="3">
        <v>0</v>
      </c>
      <c r="J56" s="48">
        <v>1292</v>
      </c>
    </row>
    <row r="57" spans="1:10" ht="17.25" x14ac:dyDescent="0.4">
      <c r="A57" s="49" t="s">
        <v>202</v>
      </c>
      <c r="B57" s="3">
        <v>117013123</v>
      </c>
      <c r="C57" s="46" t="s">
        <v>438</v>
      </c>
      <c r="D57" s="47">
        <v>43109</v>
      </c>
      <c r="E57" s="155">
        <v>1048.2</v>
      </c>
      <c r="F57" s="3">
        <v>0</v>
      </c>
      <c r="G57" s="64">
        <v>0</v>
      </c>
      <c r="H57" s="3">
        <v>0</v>
      </c>
      <c r="I57" s="3">
        <v>0</v>
      </c>
      <c r="J57" s="48">
        <v>1048.2</v>
      </c>
    </row>
    <row r="58" spans="1:10" ht="17.25" x14ac:dyDescent="0.4">
      <c r="A58" s="49" t="s">
        <v>440</v>
      </c>
      <c r="B58" s="3" t="s">
        <v>437</v>
      </c>
      <c r="C58" s="46" t="s">
        <v>438</v>
      </c>
      <c r="D58" s="47">
        <v>43283</v>
      </c>
      <c r="E58" s="155">
        <v>29500</v>
      </c>
      <c r="F58" s="3">
        <v>0</v>
      </c>
      <c r="G58" s="64">
        <v>0</v>
      </c>
      <c r="H58" s="3">
        <v>0</v>
      </c>
      <c r="I58" s="3">
        <v>0</v>
      </c>
      <c r="J58" s="48">
        <v>29500</v>
      </c>
    </row>
    <row r="59" spans="1:10" ht="17.25" x14ac:dyDescent="0.4">
      <c r="A59" s="49" t="s">
        <v>83</v>
      </c>
      <c r="B59" s="3" t="s">
        <v>437</v>
      </c>
      <c r="C59" s="46" t="s">
        <v>441</v>
      </c>
      <c r="D59" s="47">
        <v>43173</v>
      </c>
      <c r="E59" s="155">
        <v>1650</v>
      </c>
      <c r="F59" s="3">
        <v>0</v>
      </c>
      <c r="G59" s="64">
        <v>0</v>
      </c>
      <c r="H59" s="3">
        <v>0</v>
      </c>
      <c r="I59" s="3">
        <v>0</v>
      </c>
      <c r="J59" s="48">
        <v>1650</v>
      </c>
    </row>
    <row r="60" spans="1:10" ht="17.25" x14ac:dyDescent="0.4">
      <c r="A60" s="49" t="s">
        <v>202</v>
      </c>
      <c r="B60" s="3">
        <v>117013123</v>
      </c>
      <c r="C60" s="46" t="s">
        <v>217</v>
      </c>
      <c r="D60" s="47">
        <v>43615</v>
      </c>
      <c r="E60" s="155">
        <v>7006.54</v>
      </c>
      <c r="F60" s="3">
        <v>0</v>
      </c>
      <c r="G60" s="64">
        <v>0</v>
      </c>
      <c r="H60" s="3">
        <v>0</v>
      </c>
      <c r="I60" s="3">
        <v>0</v>
      </c>
      <c r="J60" s="48">
        <v>7006.54</v>
      </c>
    </row>
    <row r="61" spans="1:10" ht="17.25" x14ac:dyDescent="0.4">
      <c r="A61" s="49" t="s">
        <v>202</v>
      </c>
      <c r="B61" s="3">
        <v>117013123</v>
      </c>
      <c r="C61" s="46" t="s">
        <v>442</v>
      </c>
      <c r="D61" s="47">
        <v>43504</v>
      </c>
      <c r="E61" s="155">
        <v>1048.2</v>
      </c>
      <c r="F61" s="3">
        <v>0</v>
      </c>
      <c r="G61" s="64">
        <v>0</v>
      </c>
      <c r="H61" s="3">
        <v>0</v>
      </c>
      <c r="I61" s="3">
        <v>0</v>
      </c>
      <c r="J61" s="48">
        <v>1048.2</v>
      </c>
    </row>
    <row r="62" spans="1:10" ht="17.25" x14ac:dyDescent="0.4">
      <c r="A62" s="49" t="s">
        <v>202</v>
      </c>
      <c r="B62" s="3">
        <v>117013123</v>
      </c>
      <c r="C62" s="46" t="s">
        <v>438</v>
      </c>
      <c r="D62" s="47">
        <v>43473</v>
      </c>
      <c r="E62" s="155">
        <v>4716.1899999999996</v>
      </c>
      <c r="F62" s="3">
        <v>0</v>
      </c>
      <c r="G62" s="64">
        <v>0</v>
      </c>
      <c r="H62" s="3">
        <v>0</v>
      </c>
      <c r="I62" s="3">
        <v>0</v>
      </c>
      <c r="J62" s="48">
        <v>4716.1899999999996</v>
      </c>
    </row>
    <row r="63" spans="1:10" ht="17.25" x14ac:dyDescent="0.4">
      <c r="A63" s="49" t="s">
        <v>202</v>
      </c>
      <c r="B63" s="3">
        <v>117013123</v>
      </c>
      <c r="C63" s="46" t="s">
        <v>438</v>
      </c>
      <c r="D63" s="47">
        <v>43482</v>
      </c>
      <c r="E63" s="155">
        <v>4410</v>
      </c>
      <c r="F63" s="3">
        <v>0</v>
      </c>
      <c r="G63" s="64">
        <v>0</v>
      </c>
      <c r="H63" s="3">
        <v>0</v>
      </c>
      <c r="I63" s="3">
        <v>0</v>
      </c>
      <c r="J63" s="48">
        <v>4410</v>
      </c>
    </row>
    <row r="64" spans="1:10" ht="17.25" x14ac:dyDescent="0.4">
      <c r="A64" s="49" t="s">
        <v>202</v>
      </c>
      <c r="B64" s="3">
        <v>117013123</v>
      </c>
      <c r="C64" s="46" t="s">
        <v>438</v>
      </c>
      <c r="D64" s="47">
        <v>43483</v>
      </c>
      <c r="E64" s="155">
        <v>4295</v>
      </c>
      <c r="F64" s="3">
        <v>0</v>
      </c>
      <c r="G64" s="64">
        <v>0</v>
      </c>
      <c r="H64" s="3">
        <v>0</v>
      </c>
      <c r="I64" s="3">
        <v>0</v>
      </c>
      <c r="J64" s="48">
        <v>4295</v>
      </c>
    </row>
    <row r="65" spans="1:10" ht="17.25" x14ac:dyDescent="0.4">
      <c r="A65" s="49" t="s">
        <v>202</v>
      </c>
      <c r="B65" s="3">
        <v>117013123</v>
      </c>
      <c r="C65" s="46" t="s">
        <v>438</v>
      </c>
      <c r="D65" s="47">
        <v>43490</v>
      </c>
      <c r="E65" s="155">
        <v>1331</v>
      </c>
      <c r="F65" s="3">
        <v>0</v>
      </c>
      <c r="G65" s="64">
        <v>0</v>
      </c>
      <c r="H65" s="3">
        <v>0</v>
      </c>
      <c r="I65" s="3">
        <v>0</v>
      </c>
      <c r="J65" s="48">
        <v>1331</v>
      </c>
    </row>
    <row r="66" spans="1:10" ht="17.25" x14ac:dyDescent="0.4">
      <c r="A66" s="49" t="s">
        <v>202</v>
      </c>
      <c r="B66" s="3">
        <v>117013123</v>
      </c>
      <c r="C66" s="46" t="s">
        <v>438</v>
      </c>
      <c r="D66" s="47">
        <v>43517</v>
      </c>
      <c r="E66" s="155">
        <v>2625</v>
      </c>
      <c r="F66" s="3">
        <v>0</v>
      </c>
      <c r="G66" s="64">
        <v>0</v>
      </c>
      <c r="H66" s="3">
        <v>0</v>
      </c>
      <c r="I66" s="3">
        <v>0</v>
      </c>
      <c r="J66" s="48">
        <v>2625</v>
      </c>
    </row>
    <row r="67" spans="1:10" ht="17.25" x14ac:dyDescent="0.4">
      <c r="A67" s="49" t="s">
        <v>202</v>
      </c>
      <c r="B67" s="3">
        <v>117013123</v>
      </c>
      <c r="C67" s="46" t="s">
        <v>438</v>
      </c>
      <c r="D67" s="47">
        <v>43517</v>
      </c>
      <c r="E67" s="155">
        <v>14000.8</v>
      </c>
      <c r="F67" s="3">
        <v>0</v>
      </c>
      <c r="G67" s="64">
        <v>0</v>
      </c>
      <c r="H67" s="3">
        <v>0</v>
      </c>
      <c r="I67" s="3">
        <v>0</v>
      </c>
      <c r="J67" s="48">
        <v>14000.8</v>
      </c>
    </row>
    <row r="68" spans="1:10" ht="17.25" x14ac:dyDescent="0.4">
      <c r="A68" s="49" t="s">
        <v>202</v>
      </c>
      <c r="B68" s="3">
        <v>117013123</v>
      </c>
      <c r="C68" s="46" t="s">
        <v>438</v>
      </c>
      <c r="D68" s="47">
        <v>43581</v>
      </c>
      <c r="E68" s="155">
        <v>1000</v>
      </c>
      <c r="F68" s="3">
        <v>0</v>
      </c>
      <c r="G68" s="64">
        <v>0</v>
      </c>
      <c r="H68" s="3">
        <v>0</v>
      </c>
      <c r="I68" s="3">
        <v>0</v>
      </c>
      <c r="J68" s="48">
        <v>1000</v>
      </c>
    </row>
    <row r="69" spans="1:10" ht="17.25" x14ac:dyDescent="0.4">
      <c r="A69" s="49" t="s">
        <v>202</v>
      </c>
      <c r="B69" s="3">
        <v>117013123</v>
      </c>
      <c r="C69" s="46" t="s">
        <v>438</v>
      </c>
      <c r="D69" s="47">
        <v>43591</v>
      </c>
      <c r="E69" s="155">
        <v>950</v>
      </c>
      <c r="F69" s="3">
        <v>0</v>
      </c>
      <c r="G69" s="64">
        <v>0</v>
      </c>
      <c r="H69" s="3">
        <v>0</v>
      </c>
      <c r="I69" s="3">
        <v>0</v>
      </c>
      <c r="J69" s="48">
        <v>950</v>
      </c>
    </row>
    <row r="70" spans="1:10" ht="17.25" x14ac:dyDescent="0.4">
      <c r="A70" s="49" t="s">
        <v>202</v>
      </c>
      <c r="B70" s="3">
        <v>117013123</v>
      </c>
      <c r="C70" s="46" t="s">
        <v>438</v>
      </c>
      <c r="D70" s="47">
        <v>43642</v>
      </c>
      <c r="E70" s="155">
        <v>5075</v>
      </c>
      <c r="F70" s="3">
        <v>0</v>
      </c>
      <c r="G70" s="64">
        <v>0</v>
      </c>
      <c r="H70" s="3">
        <v>0</v>
      </c>
      <c r="I70" s="3">
        <v>0</v>
      </c>
      <c r="J70" s="48">
        <v>5075</v>
      </c>
    </row>
    <row r="71" spans="1:10" ht="17.25" x14ac:dyDescent="0.4">
      <c r="A71" s="49" t="s">
        <v>202</v>
      </c>
      <c r="B71" s="3">
        <v>117013123</v>
      </c>
      <c r="C71" s="46" t="s">
        <v>438</v>
      </c>
      <c r="D71" s="47">
        <v>43656</v>
      </c>
      <c r="E71" s="155">
        <v>77705</v>
      </c>
      <c r="F71" s="3">
        <v>0</v>
      </c>
      <c r="G71" s="64">
        <v>0</v>
      </c>
      <c r="H71" s="3">
        <v>0</v>
      </c>
      <c r="I71" s="3">
        <v>0</v>
      </c>
      <c r="J71" s="48">
        <v>77705</v>
      </c>
    </row>
    <row r="72" spans="1:10" ht="17.25" x14ac:dyDescent="0.4">
      <c r="A72" s="49" t="s">
        <v>202</v>
      </c>
      <c r="B72" s="3">
        <v>117013123</v>
      </c>
      <c r="C72" s="46" t="s">
        <v>438</v>
      </c>
      <c r="D72" s="47">
        <v>43683</v>
      </c>
      <c r="E72" s="155">
        <v>6510</v>
      </c>
      <c r="F72" s="3">
        <v>0</v>
      </c>
      <c r="G72" s="64">
        <v>0</v>
      </c>
      <c r="H72" s="3">
        <v>0</v>
      </c>
      <c r="I72" s="3">
        <v>0</v>
      </c>
      <c r="J72" s="48">
        <v>6510</v>
      </c>
    </row>
    <row r="73" spans="1:10" ht="17.25" x14ac:dyDescent="0.4">
      <c r="A73" s="49" t="s">
        <v>202</v>
      </c>
      <c r="B73" s="3">
        <v>117013123</v>
      </c>
      <c r="C73" s="46" t="s">
        <v>438</v>
      </c>
      <c r="D73" s="47">
        <v>43692</v>
      </c>
      <c r="E73" s="155">
        <v>16500.7</v>
      </c>
      <c r="F73" s="3">
        <v>0</v>
      </c>
      <c r="G73" s="64">
        <v>0</v>
      </c>
      <c r="H73" s="3">
        <v>0</v>
      </c>
      <c r="I73" s="3">
        <v>0</v>
      </c>
      <c r="J73" s="48">
        <v>16500.7</v>
      </c>
    </row>
    <row r="74" spans="1:10" ht="17.25" x14ac:dyDescent="0.4">
      <c r="A74" s="49" t="s">
        <v>202</v>
      </c>
      <c r="B74" s="3">
        <v>117013123</v>
      </c>
      <c r="C74" s="46" t="s">
        <v>438</v>
      </c>
      <c r="D74" s="47">
        <v>43966</v>
      </c>
      <c r="E74" s="155">
        <v>1750.1</v>
      </c>
      <c r="F74" s="3">
        <v>0</v>
      </c>
      <c r="G74" s="64">
        <v>0</v>
      </c>
      <c r="H74" s="3">
        <v>0</v>
      </c>
      <c r="I74" s="3">
        <v>0</v>
      </c>
      <c r="J74" s="48">
        <v>1750.1</v>
      </c>
    </row>
    <row r="75" spans="1:10" ht="17.25" x14ac:dyDescent="0.4">
      <c r="A75" s="49" t="s">
        <v>202</v>
      </c>
      <c r="B75" s="3">
        <v>117013123</v>
      </c>
      <c r="C75" s="46" t="s">
        <v>438</v>
      </c>
      <c r="D75" s="47">
        <v>43999</v>
      </c>
      <c r="E75" s="155">
        <v>2950</v>
      </c>
      <c r="F75" s="3">
        <v>0</v>
      </c>
      <c r="G75" s="64">
        <v>0</v>
      </c>
      <c r="H75" s="3">
        <v>0</v>
      </c>
      <c r="I75" s="3">
        <v>0</v>
      </c>
      <c r="J75" s="48">
        <v>2950</v>
      </c>
    </row>
    <row r="76" spans="1:10" ht="15" customHeight="1" x14ac:dyDescent="0.4">
      <c r="A76" s="49" t="s">
        <v>202</v>
      </c>
      <c r="B76" s="3">
        <v>117013123</v>
      </c>
      <c r="C76" s="46" t="s">
        <v>438</v>
      </c>
      <c r="D76" s="47">
        <v>44001</v>
      </c>
      <c r="E76" s="155">
        <v>3473.85</v>
      </c>
      <c r="F76" s="3">
        <v>0</v>
      </c>
      <c r="G76" s="64">
        <v>0</v>
      </c>
      <c r="H76" s="3">
        <v>0</v>
      </c>
      <c r="I76" s="3">
        <v>0</v>
      </c>
      <c r="J76" s="48">
        <v>3473.85</v>
      </c>
    </row>
    <row r="77" spans="1:10" ht="17.25" x14ac:dyDescent="0.4">
      <c r="A77" s="49" t="s">
        <v>202</v>
      </c>
      <c r="B77" s="3">
        <v>117013123</v>
      </c>
      <c r="C77" s="46" t="s">
        <v>438</v>
      </c>
      <c r="D77" s="47">
        <v>43999</v>
      </c>
      <c r="E77" s="155">
        <v>1750.1</v>
      </c>
      <c r="F77" s="3">
        <v>0</v>
      </c>
      <c r="G77" s="64">
        <v>0</v>
      </c>
      <c r="H77" s="3">
        <v>0</v>
      </c>
      <c r="I77" s="3">
        <v>0</v>
      </c>
      <c r="J77" s="48">
        <v>1750.1</v>
      </c>
    </row>
    <row r="78" spans="1:10" ht="17.25" x14ac:dyDescent="0.4">
      <c r="A78" s="49" t="s">
        <v>202</v>
      </c>
      <c r="B78" s="3">
        <v>117013123</v>
      </c>
      <c r="C78" s="46" t="s">
        <v>438</v>
      </c>
      <c r="D78" s="47">
        <v>44038</v>
      </c>
      <c r="E78" s="155">
        <v>6725.3</v>
      </c>
      <c r="F78" s="3">
        <v>0</v>
      </c>
      <c r="G78" s="64">
        <v>0</v>
      </c>
      <c r="H78" s="3">
        <v>0</v>
      </c>
      <c r="I78" s="3">
        <v>0</v>
      </c>
      <c r="J78" s="48">
        <v>6725.3</v>
      </c>
    </row>
    <row r="79" spans="1:10" ht="17.25" x14ac:dyDescent="0.4">
      <c r="A79" s="49" t="s">
        <v>202</v>
      </c>
      <c r="B79" s="3">
        <v>117013123</v>
      </c>
      <c r="C79" s="46" t="s">
        <v>223</v>
      </c>
      <c r="D79" s="47">
        <v>44050</v>
      </c>
      <c r="E79" s="155">
        <v>4100.04</v>
      </c>
      <c r="F79" s="3">
        <v>0</v>
      </c>
      <c r="G79" s="64">
        <v>0</v>
      </c>
      <c r="H79" s="3">
        <v>0</v>
      </c>
      <c r="I79" s="3">
        <v>0</v>
      </c>
      <c r="J79" s="48">
        <v>4100.04</v>
      </c>
    </row>
    <row r="80" spans="1:10" ht="17.25" x14ac:dyDescent="0.4">
      <c r="A80" s="49" t="s">
        <v>202</v>
      </c>
      <c r="B80" s="3">
        <v>117013123</v>
      </c>
      <c r="C80" s="46" t="s">
        <v>224</v>
      </c>
      <c r="D80" s="47">
        <v>44130</v>
      </c>
      <c r="E80" s="155">
        <v>2125</v>
      </c>
      <c r="F80" s="3">
        <v>0</v>
      </c>
      <c r="G80" s="64">
        <v>0</v>
      </c>
      <c r="H80" s="3">
        <v>0</v>
      </c>
      <c r="I80" s="3">
        <v>0</v>
      </c>
      <c r="J80" s="48">
        <v>2125</v>
      </c>
    </row>
    <row r="81" spans="1:10" ht="17.25" x14ac:dyDescent="0.4">
      <c r="A81" s="49" t="s">
        <v>202</v>
      </c>
      <c r="B81" s="3">
        <v>117013123</v>
      </c>
      <c r="C81" s="46" t="s">
        <v>225</v>
      </c>
      <c r="D81" s="47">
        <v>44141</v>
      </c>
      <c r="E81" s="155">
        <v>1093.81</v>
      </c>
      <c r="F81" s="3">
        <v>0</v>
      </c>
      <c r="G81" s="64">
        <v>0</v>
      </c>
      <c r="H81" s="3">
        <v>0</v>
      </c>
      <c r="I81" s="3">
        <v>0</v>
      </c>
      <c r="J81" s="48">
        <v>1093.81</v>
      </c>
    </row>
    <row r="82" spans="1:10" ht="17.25" x14ac:dyDescent="0.4">
      <c r="A82" s="49" t="s">
        <v>202</v>
      </c>
      <c r="B82" s="3">
        <v>117013123</v>
      </c>
      <c r="C82" s="46" t="s">
        <v>226</v>
      </c>
      <c r="D82" s="47">
        <v>44152</v>
      </c>
      <c r="E82" s="155">
        <v>3000.05</v>
      </c>
      <c r="F82" s="3">
        <v>0</v>
      </c>
      <c r="G82" s="64">
        <v>0</v>
      </c>
      <c r="H82" s="3">
        <v>0</v>
      </c>
      <c r="I82" s="3">
        <v>0</v>
      </c>
      <c r="J82" s="48">
        <v>3000.05</v>
      </c>
    </row>
    <row r="83" spans="1:10" ht="17.25" x14ac:dyDescent="0.4">
      <c r="A83" s="49" t="s">
        <v>202</v>
      </c>
      <c r="B83" s="3">
        <v>117013123</v>
      </c>
      <c r="C83" s="46" t="s">
        <v>227</v>
      </c>
      <c r="D83" s="47">
        <v>44159</v>
      </c>
      <c r="E83" s="155">
        <v>3648.96</v>
      </c>
      <c r="F83" s="3">
        <v>0</v>
      </c>
      <c r="G83" s="64">
        <v>0</v>
      </c>
      <c r="H83" s="3">
        <v>0</v>
      </c>
      <c r="I83" s="3">
        <v>0</v>
      </c>
      <c r="J83" s="48">
        <v>3648.96</v>
      </c>
    </row>
    <row r="84" spans="1:10" ht="17.25" x14ac:dyDescent="0.4">
      <c r="A84" s="49" t="s">
        <v>202</v>
      </c>
      <c r="B84" s="3">
        <v>117013123</v>
      </c>
      <c r="C84" s="46" t="s">
        <v>443</v>
      </c>
      <c r="D84" s="47">
        <v>43983</v>
      </c>
      <c r="E84" s="155">
        <v>1750.1</v>
      </c>
      <c r="F84" s="3">
        <v>0</v>
      </c>
      <c r="G84" s="64">
        <v>0</v>
      </c>
      <c r="H84" s="3">
        <v>0</v>
      </c>
      <c r="I84" s="3">
        <v>0</v>
      </c>
      <c r="J84" s="48">
        <v>1750.1</v>
      </c>
    </row>
    <row r="85" spans="1:10" ht="17.25" x14ac:dyDescent="0.4">
      <c r="A85" s="49" t="s">
        <v>202</v>
      </c>
      <c r="B85" s="3">
        <v>117013123</v>
      </c>
      <c r="C85" s="46" t="s">
        <v>229</v>
      </c>
      <c r="D85" s="47">
        <v>44181</v>
      </c>
      <c r="E85" s="155">
        <v>3000.05</v>
      </c>
      <c r="F85" s="3">
        <v>0</v>
      </c>
      <c r="G85" s="64">
        <v>0</v>
      </c>
      <c r="H85" s="3">
        <v>0</v>
      </c>
      <c r="I85" s="3">
        <v>0</v>
      </c>
      <c r="J85" s="48">
        <v>3000.05</v>
      </c>
    </row>
    <row r="86" spans="1:10" ht="17.25" x14ac:dyDescent="0.4">
      <c r="A86" s="49" t="s">
        <v>202</v>
      </c>
      <c r="B86" s="3">
        <v>117013123</v>
      </c>
      <c r="C86" s="46" t="s">
        <v>222</v>
      </c>
      <c r="D86" s="47">
        <v>44028</v>
      </c>
      <c r="E86" s="155">
        <v>1750.1</v>
      </c>
      <c r="F86" s="3">
        <v>0</v>
      </c>
      <c r="G86" s="64">
        <v>0</v>
      </c>
      <c r="H86" s="3">
        <v>0</v>
      </c>
      <c r="I86" s="3">
        <v>0</v>
      </c>
      <c r="J86" s="48">
        <v>1750.1</v>
      </c>
    </row>
    <row r="87" spans="1:10" ht="17.25" x14ac:dyDescent="0.4">
      <c r="A87" s="49" t="s">
        <v>202</v>
      </c>
      <c r="B87" s="3">
        <v>117013123</v>
      </c>
      <c r="C87" s="46" t="s">
        <v>228</v>
      </c>
      <c r="D87" s="47">
        <v>44176</v>
      </c>
      <c r="E87" s="155">
        <v>19880</v>
      </c>
      <c r="F87" s="3">
        <v>0</v>
      </c>
      <c r="G87" s="64">
        <v>0</v>
      </c>
      <c r="H87" s="3">
        <v>0</v>
      </c>
      <c r="I87" s="3">
        <v>0</v>
      </c>
      <c r="J87" s="48">
        <v>19880</v>
      </c>
    </row>
    <row r="88" spans="1:10" ht="17.25" x14ac:dyDescent="0.4">
      <c r="A88" s="49" t="s">
        <v>476</v>
      </c>
      <c r="B88" s="3" t="s">
        <v>437</v>
      </c>
      <c r="C88" s="46" t="s">
        <v>477</v>
      </c>
      <c r="D88" s="47">
        <v>44028</v>
      </c>
      <c r="E88" s="155">
        <v>34820</v>
      </c>
      <c r="F88" s="3">
        <v>0</v>
      </c>
      <c r="G88" s="64">
        <v>0</v>
      </c>
      <c r="H88" s="3">
        <v>0</v>
      </c>
      <c r="I88" s="3">
        <v>0</v>
      </c>
      <c r="J88" s="48">
        <v>34820</v>
      </c>
    </row>
    <row r="89" spans="1:10" ht="17.25" x14ac:dyDescent="0.4">
      <c r="A89" s="49" t="s">
        <v>476</v>
      </c>
      <c r="B89" s="3" t="s">
        <v>437</v>
      </c>
      <c r="C89" s="46" t="s">
        <v>478</v>
      </c>
      <c r="D89" s="47">
        <v>44183</v>
      </c>
      <c r="E89" s="155">
        <v>111500</v>
      </c>
      <c r="F89" s="3">
        <v>0</v>
      </c>
      <c r="G89" s="64">
        <v>0</v>
      </c>
      <c r="H89" s="3">
        <v>0</v>
      </c>
      <c r="I89" s="3">
        <v>0</v>
      </c>
      <c r="J89" s="48">
        <v>111500</v>
      </c>
    </row>
    <row r="90" spans="1:10" ht="17.25" x14ac:dyDescent="0.4">
      <c r="A90" s="62" t="s">
        <v>367</v>
      </c>
      <c r="B90" s="3">
        <v>101572884</v>
      </c>
      <c r="C90" s="63" t="s">
        <v>366</v>
      </c>
      <c r="D90" s="61">
        <v>44320</v>
      </c>
      <c r="E90" s="155">
        <v>77739</v>
      </c>
      <c r="F90" s="3">
        <v>0</v>
      </c>
      <c r="G90" s="64">
        <v>0</v>
      </c>
      <c r="H90" s="3">
        <v>0</v>
      </c>
      <c r="I90" s="3">
        <v>0</v>
      </c>
      <c r="J90" s="48">
        <v>77739</v>
      </c>
    </row>
    <row r="91" spans="1:10" ht="17.25" x14ac:dyDescent="0.4">
      <c r="A91" s="46" t="s">
        <v>79</v>
      </c>
      <c r="B91" s="3">
        <v>131520847</v>
      </c>
      <c r="C91" s="46" t="s">
        <v>263</v>
      </c>
      <c r="D91" s="47">
        <v>44351</v>
      </c>
      <c r="E91" s="155">
        <v>3204.9</v>
      </c>
      <c r="F91" s="3">
        <v>0</v>
      </c>
      <c r="G91" s="64">
        <v>0</v>
      </c>
      <c r="H91" s="3">
        <v>0</v>
      </c>
      <c r="I91" s="3">
        <v>0</v>
      </c>
      <c r="J91" s="48">
        <v>3204.9</v>
      </c>
    </row>
    <row r="92" spans="1:10" ht="17.25" x14ac:dyDescent="0.4">
      <c r="A92" s="46" t="s">
        <v>79</v>
      </c>
      <c r="B92" s="3">
        <v>131520847</v>
      </c>
      <c r="C92" s="46" t="s">
        <v>265</v>
      </c>
      <c r="D92" s="47">
        <v>44354</v>
      </c>
      <c r="E92" s="155">
        <v>2482.52</v>
      </c>
      <c r="F92" s="3">
        <v>0</v>
      </c>
      <c r="G92" s="64">
        <v>0</v>
      </c>
      <c r="H92" s="3">
        <v>0</v>
      </c>
      <c r="I92" s="3">
        <v>0</v>
      </c>
      <c r="J92" s="48">
        <v>2482.52</v>
      </c>
    </row>
    <row r="93" spans="1:10" ht="17.25" x14ac:dyDescent="0.4">
      <c r="A93" s="46" t="s">
        <v>79</v>
      </c>
      <c r="B93" s="3">
        <v>131520847</v>
      </c>
      <c r="C93" s="46" t="s">
        <v>267</v>
      </c>
      <c r="D93" s="47">
        <v>44354</v>
      </c>
      <c r="E93" s="155">
        <v>3274.44</v>
      </c>
      <c r="F93" s="3">
        <v>0</v>
      </c>
      <c r="G93" s="64">
        <v>0</v>
      </c>
      <c r="H93" s="3">
        <v>0</v>
      </c>
      <c r="I93" s="3">
        <v>0</v>
      </c>
      <c r="J93" s="48">
        <v>3274.44</v>
      </c>
    </row>
    <row r="94" spans="1:10" ht="17.25" x14ac:dyDescent="0.4">
      <c r="A94" s="46" t="s">
        <v>79</v>
      </c>
      <c r="B94" s="3">
        <v>131520847</v>
      </c>
      <c r="C94" s="46" t="s">
        <v>270</v>
      </c>
      <c r="D94" s="47">
        <v>44363</v>
      </c>
      <c r="E94" s="155">
        <v>7704.04</v>
      </c>
      <c r="F94" s="3">
        <v>0</v>
      </c>
      <c r="G94" s="64">
        <v>0</v>
      </c>
      <c r="H94" s="3">
        <v>0</v>
      </c>
      <c r="I94" s="3">
        <v>0</v>
      </c>
      <c r="J94" s="48">
        <v>7704.04</v>
      </c>
    </row>
    <row r="95" spans="1:10" ht="17.25" x14ac:dyDescent="0.4">
      <c r="A95" s="46" t="s">
        <v>79</v>
      </c>
      <c r="B95" s="3">
        <v>131520847</v>
      </c>
      <c r="C95" s="46" t="s">
        <v>273</v>
      </c>
      <c r="D95" s="47">
        <v>44404</v>
      </c>
      <c r="E95" s="155">
        <v>1331.44</v>
      </c>
      <c r="F95" s="3">
        <v>0</v>
      </c>
      <c r="G95" s="64">
        <v>0</v>
      </c>
      <c r="H95" s="3">
        <v>0</v>
      </c>
      <c r="I95" s="3">
        <v>0</v>
      </c>
      <c r="J95" s="48">
        <v>1331.44</v>
      </c>
    </row>
    <row r="96" spans="1:10" ht="17.25" x14ac:dyDescent="0.4">
      <c r="A96" s="46" t="s">
        <v>79</v>
      </c>
      <c r="B96" s="3">
        <v>131520847</v>
      </c>
      <c r="C96" s="46" t="s">
        <v>276</v>
      </c>
      <c r="D96" s="47">
        <v>44407</v>
      </c>
      <c r="E96" s="155">
        <v>1090</v>
      </c>
      <c r="F96" s="3">
        <v>0</v>
      </c>
      <c r="G96" s="64">
        <v>0</v>
      </c>
      <c r="H96" s="3">
        <v>0</v>
      </c>
      <c r="I96" s="3">
        <v>0</v>
      </c>
      <c r="J96" s="48">
        <v>1090</v>
      </c>
    </row>
    <row r="97" spans="1:10" ht="17.25" x14ac:dyDescent="0.4">
      <c r="A97" s="46" t="s">
        <v>444</v>
      </c>
      <c r="B97" s="64" t="s">
        <v>437</v>
      </c>
      <c r="C97" s="46" t="s">
        <v>256</v>
      </c>
      <c r="D97" s="61">
        <v>44381</v>
      </c>
      <c r="E97" s="155">
        <v>3540</v>
      </c>
      <c r="F97" s="3">
        <v>0</v>
      </c>
      <c r="G97" s="64">
        <v>0</v>
      </c>
      <c r="H97" s="3">
        <v>0</v>
      </c>
      <c r="I97" s="3">
        <v>0</v>
      </c>
      <c r="J97" s="48">
        <v>3540</v>
      </c>
    </row>
    <row r="98" spans="1:10" ht="17.25" x14ac:dyDescent="0.4">
      <c r="A98" s="46" t="s">
        <v>444</v>
      </c>
      <c r="B98" s="64" t="s">
        <v>437</v>
      </c>
      <c r="C98" s="46" t="s">
        <v>259</v>
      </c>
      <c r="D98" s="61">
        <v>44468</v>
      </c>
      <c r="E98" s="155">
        <v>4130</v>
      </c>
      <c r="F98" s="3">
        <v>0</v>
      </c>
      <c r="G98" s="64">
        <v>0</v>
      </c>
      <c r="H98" s="3">
        <v>0</v>
      </c>
      <c r="I98" s="3">
        <v>0</v>
      </c>
      <c r="J98" s="48">
        <v>4130</v>
      </c>
    </row>
    <row r="99" spans="1:10" ht="36.75" customHeight="1" x14ac:dyDescent="0.4">
      <c r="A99" s="46" t="s">
        <v>445</v>
      </c>
      <c r="B99" s="64" t="s">
        <v>437</v>
      </c>
      <c r="C99" s="46" t="s">
        <v>231</v>
      </c>
      <c r="D99" s="61">
        <v>44257</v>
      </c>
      <c r="E99" s="155">
        <v>56109</v>
      </c>
      <c r="F99" s="3">
        <v>0</v>
      </c>
      <c r="G99" s="64">
        <v>0</v>
      </c>
      <c r="H99" s="3">
        <v>0</v>
      </c>
      <c r="I99" s="3">
        <v>0</v>
      </c>
      <c r="J99" s="48">
        <v>56109</v>
      </c>
    </row>
    <row r="100" spans="1:10" ht="17.25" x14ac:dyDescent="0.4">
      <c r="A100" s="46" t="s">
        <v>140</v>
      </c>
      <c r="B100" s="64">
        <v>131383272</v>
      </c>
      <c r="C100" s="46" t="s">
        <v>139</v>
      </c>
      <c r="D100" s="61">
        <v>44284</v>
      </c>
      <c r="E100" s="155">
        <v>29285.4</v>
      </c>
      <c r="F100" s="3">
        <v>0</v>
      </c>
      <c r="G100" s="64">
        <v>0</v>
      </c>
      <c r="H100" s="3">
        <v>0</v>
      </c>
      <c r="I100" s="3">
        <v>0</v>
      </c>
      <c r="J100" s="48">
        <v>29285.4</v>
      </c>
    </row>
    <row r="101" spans="1:10" ht="17.25" x14ac:dyDescent="0.4">
      <c r="A101" s="46" t="s">
        <v>140</v>
      </c>
      <c r="B101" s="64">
        <v>131383272</v>
      </c>
      <c r="C101" s="46" t="s">
        <v>143</v>
      </c>
      <c r="D101" s="61">
        <v>44299</v>
      </c>
      <c r="E101" s="155">
        <v>124327</v>
      </c>
      <c r="F101" s="3">
        <v>0</v>
      </c>
      <c r="G101" s="64">
        <v>0</v>
      </c>
      <c r="H101" s="3">
        <v>0</v>
      </c>
      <c r="I101" s="3">
        <v>0</v>
      </c>
      <c r="J101" s="48">
        <v>124327</v>
      </c>
    </row>
    <row r="102" spans="1:10" ht="17.25" x14ac:dyDescent="0.4">
      <c r="A102" s="46" t="s">
        <v>446</v>
      </c>
      <c r="B102" s="64" t="s">
        <v>437</v>
      </c>
      <c r="C102" s="46" t="s">
        <v>447</v>
      </c>
      <c r="D102" s="47">
        <v>44274</v>
      </c>
      <c r="E102" s="155">
        <v>19100</v>
      </c>
      <c r="F102" s="3">
        <v>0</v>
      </c>
      <c r="G102" s="64">
        <v>0</v>
      </c>
      <c r="H102" s="3">
        <v>0</v>
      </c>
      <c r="I102" s="3">
        <v>0</v>
      </c>
      <c r="J102" s="48">
        <v>19100</v>
      </c>
    </row>
    <row r="103" spans="1:10" ht="17.25" x14ac:dyDescent="0.4">
      <c r="A103" s="46" t="s">
        <v>479</v>
      </c>
      <c r="B103" s="64">
        <v>131383784</v>
      </c>
      <c r="C103" s="46" t="s">
        <v>338</v>
      </c>
      <c r="D103" s="47">
        <v>44301</v>
      </c>
      <c r="E103" s="155">
        <v>8022</v>
      </c>
      <c r="F103" s="3"/>
      <c r="G103" s="64"/>
      <c r="H103" s="3"/>
      <c r="I103" s="3"/>
      <c r="J103" s="48">
        <v>8022</v>
      </c>
    </row>
    <row r="104" spans="1:10" ht="17.25" x14ac:dyDescent="0.4">
      <c r="A104" s="46" t="s">
        <v>479</v>
      </c>
      <c r="B104" s="64">
        <v>131383784</v>
      </c>
      <c r="C104" s="46" t="s">
        <v>342</v>
      </c>
      <c r="D104" s="47">
        <v>44375</v>
      </c>
      <c r="E104" s="155">
        <v>49560</v>
      </c>
      <c r="F104" s="3"/>
      <c r="G104" s="64"/>
      <c r="H104" s="3"/>
      <c r="I104" s="3"/>
      <c r="J104" s="48">
        <v>49560</v>
      </c>
    </row>
    <row r="105" spans="1:10" ht="17.25" x14ac:dyDescent="0.4">
      <c r="A105" s="65" t="s">
        <v>111</v>
      </c>
      <c r="B105" s="3">
        <v>132279131</v>
      </c>
      <c r="C105" s="65" t="s">
        <v>448</v>
      </c>
      <c r="D105" s="66">
        <v>44784</v>
      </c>
      <c r="E105" s="155">
        <v>219204.11</v>
      </c>
      <c r="F105" s="3">
        <v>0</v>
      </c>
      <c r="G105" s="64">
        <v>0</v>
      </c>
      <c r="H105" s="3">
        <v>0</v>
      </c>
      <c r="I105" s="3">
        <v>0</v>
      </c>
      <c r="J105" s="48">
        <v>219204.11</v>
      </c>
    </row>
    <row r="106" spans="1:10" ht="17.25" x14ac:dyDescent="0.4">
      <c r="A106" s="65" t="s">
        <v>315</v>
      </c>
      <c r="B106" s="3">
        <v>130900728</v>
      </c>
      <c r="C106" s="65" t="s">
        <v>314</v>
      </c>
      <c r="D106" s="66">
        <v>44883</v>
      </c>
      <c r="E106" s="155">
        <v>123900</v>
      </c>
      <c r="F106" s="3">
        <v>0</v>
      </c>
      <c r="G106" s="64">
        <v>0</v>
      </c>
      <c r="H106" s="3">
        <v>0</v>
      </c>
      <c r="I106" s="3">
        <v>0</v>
      </c>
      <c r="J106" s="48">
        <v>123900</v>
      </c>
    </row>
    <row r="107" spans="1:10" ht="17.25" x14ac:dyDescent="0.4">
      <c r="A107" s="65" t="s">
        <v>315</v>
      </c>
      <c r="B107" s="3">
        <v>130900728</v>
      </c>
      <c r="C107" s="46" t="s">
        <v>317</v>
      </c>
      <c r="D107" s="47">
        <v>44894</v>
      </c>
      <c r="E107" s="155">
        <v>23600</v>
      </c>
      <c r="F107" s="3">
        <v>0</v>
      </c>
      <c r="G107" s="64">
        <v>0</v>
      </c>
      <c r="H107" s="3">
        <v>0</v>
      </c>
      <c r="I107" s="3">
        <v>0</v>
      </c>
      <c r="J107" s="48">
        <v>23600</v>
      </c>
    </row>
    <row r="108" spans="1:10" ht="17.25" x14ac:dyDescent="0.4">
      <c r="A108" s="46" t="s">
        <v>248</v>
      </c>
      <c r="B108" s="3">
        <v>133086672</v>
      </c>
      <c r="C108" s="46" t="s">
        <v>247</v>
      </c>
      <c r="D108" s="47">
        <v>45230</v>
      </c>
      <c r="E108" s="155">
        <v>4500</v>
      </c>
      <c r="F108" s="3">
        <v>0</v>
      </c>
      <c r="G108" s="64">
        <v>0</v>
      </c>
      <c r="H108" s="3">
        <v>0</v>
      </c>
      <c r="I108" s="3">
        <v>0</v>
      </c>
      <c r="J108" s="48">
        <v>4500</v>
      </c>
    </row>
    <row r="109" spans="1:10" ht="17.25" x14ac:dyDescent="0.4">
      <c r="A109" s="46" t="s">
        <v>248</v>
      </c>
      <c r="B109" s="3">
        <v>133086672</v>
      </c>
      <c r="C109" s="46" t="s">
        <v>252</v>
      </c>
      <c r="D109" s="47">
        <v>45261</v>
      </c>
      <c r="E109" s="155">
        <v>449280</v>
      </c>
      <c r="F109" s="3">
        <v>0</v>
      </c>
      <c r="G109" s="64">
        <v>0</v>
      </c>
      <c r="H109" s="3">
        <v>0</v>
      </c>
      <c r="I109" s="3">
        <v>0</v>
      </c>
      <c r="J109" s="48">
        <v>449280</v>
      </c>
    </row>
    <row r="110" spans="1:10" ht="17.25" x14ac:dyDescent="0.4">
      <c r="A110" s="46" t="s">
        <v>248</v>
      </c>
      <c r="B110" s="3">
        <v>133086672</v>
      </c>
      <c r="C110" s="46" t="s">
        <v>250</v>
      </c>
      <c r="D110" s="47">
        <v>45237</v>
      </c>
      <c r="E110" s="155">
        <v>582460.72</v>
      </c>
      <c r="F110" s="3">
        <v>0</v>
      </c>
      <c r="G110" s="64">
        <v>0</v>
      </c>
      <c r="H110" s="3">
        <v>0</v>
      </c>
      <c r="I110" s="3">
        <v>0</v>
      </c>
      <c r="J110" s="48">
        <v>582460.72</v>
      </c>
    </row>
    <row r="111" spans="1:10" ht="17.25" x14ac:dyDescent="0.4">
      <c r="A111" s="46" t="s">
        <v>450</v>
      </c>
      <c r="B111" s="3">
        <v>130284352</v>
      </c>
      <c r="C111" s="46" t="s">
        <v>332</v>
      </c>
      <c r="D111" s="47">
        <v>45223</v>
      </c>
      <c r="E111" s="155">
        <v>129100</v>
      </c>
      <c r="F111" s="3">
        <v>0</v>
      </c>
      <c r="G111" s="64">
        <v>0</v>
      </c>
      <c r="H111" s="3">
        <v>0</v>
      </c>
      <c r="I111" s="3">
        <v>0</v>
      </c>
      <c r="J111" s="48">
        <v>129100</v>
      </c>
    </row>
    <row r="112" spans="1:10" ht="17.25" x14ac:dyDescent="0.4">
      <c r="A112" s="46" t="s">
        <v>450</v>
      </c>
      <c r="B112" s="3">
        <v>130284352</v>
      </c>
      <c r="C112" s="46" t="s">
        <v>334</v>
      </c>
      <c r="D112" s="47">
        <v>45231</v>
      </c>
      <c r="E112" s="155">
        <v>52000</v>
      </c>
      <c r="F112" s="3">
        <v>0</v>
      </c>
      <c r="G112" s="64">
        <v>0</v>
      </c>
      <c r="H112" s="3">
        <v>0</v>
      </c>
      <c r="I112" s="3">
        <v>0</v>
      </c>
      <c r="J112" s="48">
        <v>52000</v>
      </c>
    </row>
    <row r="113" spans="1:10" ht="17.25" x14ac:dyDescent="0.4">
      <c r="A113" s="65" t="s">
        <v>315</v>
      </c>
      <c r="B113" s="3">
        <v>130900728</v>
      </c>
      <c r="C113" s="46" t="s">
        <v>321</v>
      </c>
      <c r="D113" s="47">
        <v>45232</v>
      </c>
      <c r="E113" s="155">
        <v>41300</v>
      </c>
      <c r="F113" s="3">
        <v>0</v>
      </c>
      <c r="G113" s="64">
        <v>0</v>
      </c>
      <c r="H113" s="3">
        <v>0</v>
      </c>
      <c r="I113" s="3">
        <v>0</v>
      </c>
      <c r="J113" s="48">
        <v>41300</v>
      </c>
    </row>
    <row r="114" spans="1:10" ht="17.25" x14ac:dyDescent="0.4">
      <c r="A114" s="65" t="s">
        <v>315</v>
      </c>
      <c r="B114" s="3">
        <v>130900728</v>
      </c>
      <c r="C114" s="46" t="s">
        <v>319</v>
      </c>
      <c r="D114" s="47">
        <v>44981</v>
      </c>
      <c r="E114" s="155">
        <v>47790</v>
      </c>
      <c r="F114" s="3">
        <v>0</v>
      </c>
      <c r="G114" s="64">
        <v>0</v>
      </c>
      <c r="H114" s="3">
        <v>0</v>
      </c>
      <c r="I114" s="3">
        <v>0</v>
      </c>
      <c r="J114" s="48">
        <v>47790</v>
      </c>
    </row>
    <row r="115" spans="1:10" ht="17.25" x14ac:dyDescent="0.4">
      <c r="A115" s="46" t="s">
        <v>287</v>
      </c>
      <c r="B115" s="3">
        <v>130724652</v>
      </c>
      <c r="C115" s="46" t="s">
        <v>286</v>
      </c>
      <c r="D115" s="47">
        <v>45231</v>
      </c>
      <c r="E115" s="155">
        <v>105498.8</v>
      </c>
      <c r="F115" s="3">
        <v>0</v>
      </c>
      <c r="G115" s="64">
        <v>0</v>
      </c>
      <c r="H115" s="3">
        <v>0</v>
      </c>
      <c r="I115" s="3">
        <v>0</v>
      </c>
      <c r="J115" s="48">
        <v>105498.8</v>
      </c>
    </row>
    <row r="116" spans="1:10" ht="17.25" x14ac:dyDescent="0.4">
      <c r="A116" s="46" t="s">
        <v>62</v>
      </c>
      <c r="B116" s="3">
        <v>101591862</v>
      </c>
      <c r="C116" s="46" t="s">
        <v>199</v>
      </c>
      <c r="D116" s="47">
        <v>44999</v>
      </c>
      <c r="E116" s="155">
        <v>34511.99</v>
      </c>
      <c r="F116" s="3">
        <v>0</v>
      </c>
      <c r="G116" s="64">
        <v>0</v>
      </c>
      <c r="H116" s="3">
        <v>0</v>
      </c>
      <c r="I116" s="3">
        <v>0</v>
      </c>
      <c r="J116" s="48">
        <v>34511.99</v>
      </c>
    </row>
    <row r="117" spans="1:10" ht="17.25" x14ac:dyDescent="0.4">
      <c r="A117" s="46" t="s">
        <v>451</v>
      </c>
      <c r="B117" s="64" t="s">
        <v>437</v>
      </c>
      <c r="C117" s="46" t="s">
        <v>127</v>
      </c>
      <c r="D117" s="47">
        <v>45043</v>
      </c>
      <c r="E117" s="155">
        <v>140000</v>
      </c>
      <c r="F117" s="3">
        <v>0</v>
      </c>
      <c r="G117" s="64">
        <v>0</v>
      </c>
      <c r="H117" s="3">
        <v>0</v>
      </c>
      <c r="I117" s="3">
        <v>0</v>
      </c>
      <c r="J117" s="48">
        <v>140000</v>
      </c>
    </row>
    <row r="118" spans="1:10" ht="17.25" x14ac:dyDescent="0.4">
      <c r="A118" s="63" t="s">
        <v>47</v>
      </c>
      <c r="B118" s="3">
        <v>131162126</v>
      </c>
      <c r="C118" s="46" t="s">
        <v>130</v>
      </c>
      <c r="D118" s="61">
        <v>45106</v>
      </c>
      <c r="E118" s="155">
        <v>99857.5</v>
      </c>
      <c r="F118" s="3">
        <v>0</v>
      </c>
      <c r="G118" s="64">
        <v>0</v>
      </c>
      <c r="H118" s="3">
        <v>0</v>
      </c>
      <c r="I118" s="3">
        <v>0</v>
      </c>
      <c r="J118" s="48">
        <v>99857.5</v>
      </c>
    </row>
    <row r="119" spans="1:10" ht="17.25" x14ac:dyDescent="0.4">
      <c r="A119" s="46" t="s">
        <v>452</v>
      </c>
      <c r="B119" s="64" t="s">
        <v>437</v>
      </c>
      <c r="C119" s="46" t="s">
        <v>353</v>
      </c>
      <c r="D119" s="47">
        <v>45021</v>
      </c>
      <c r="E119" s="155">
        <v>12413</v>
      </c>
      <c r="F119" s="3">
        <v>0</v>
      </c>
      <c r="G119" s="64">
        <v>0</v>
      </c>
      <c r="H119" s="3">
        <v>0</v>
      </c>
      <c r="I119" s="3">
        <v>0</v>
      </c>
      <c r="J119" s="48">
        <v>12413</v>
      </c>
    </row>
    <row r="120" spans="1:10" ht="17.25" x14ac:dyDescent="0.4">
      <c r="A120" s="50" t="s">
        <v>111</v>
      </c>
      <c r="B120" s="3">
        <v>132279131</v>
      </c>
      <c r="C120" s="46" t="s">
        <v>381</v>
      </c>
      <c r="D120" s="47">
        <v>44939</v>
      </c>
      <c r="E120" s="155">
        <v>343014.2</v>
      </c>
      <c r="F120" s="3">
        <v>0</v>
      </c>
      <c r="G120" s="64">
        <v>0</v>
      </c>
      <c r="H120" s="3">
        <v>0</v>
      </c>
      <c r="I120" s="3">
        <v>0</v>
      </c>
      <c r="J120" s="48">
        <v>343014.2</v>
      </c>
    </row>
    <row r="121" spans="1:10" ht="17.25" x14ac:dyDescent="0.4">
      <c r="A121" s="50" t="s">
        <v>449</v>
      </c>
      <c r="B121" s="3">
        <v>131193269</v>
      </c>
      <c r="C121" s="26" t="s">
        <v>387</v>
      </c>
      <c r="D121" s="47">
        <v>44969</v>
      </c>
      <c r="E121" s="155">
        <v>22288.799999999999</v>
      </c>
      <c r="F121" s="3"/>
      <c r="G121" s="64"/>
      <c r="H121" s="3"/>
      <c r="I121" s="3"/>
      <c r="J121" s="48">
        <v>22288.799999999999</v>
      </c>
    </row>
    <row r="122" spans="1:10" ht="17.25" x14ac:dyDescent="0.4">
      <c r="A122" s="50" t="s">
        <v>449</v>
      </c>
      <c r="B122" s="3">
        <v>131193269</v>
      </c>
      <c r="C122" s="26" t="s">
        <v>389</v>
      </c>
      <c r="D122" s="47">
        <v>45209</v>
      </c>
      <c r="E122" s="155">
        <v>80771.19</v>
      </c>
      <c r="F122" s="3"/>
      <c r="G122" s="64"/>
      <c r="H122" s="3"/>
      <c r="I122" s="3"/>
      <c r="J122" s="48">
        <v>80771.19</v>
      </c>
    </row>
    <row r="123" spans="1:10" ht="17.25" x14ac:dyDescent="0.4">
      <c r="A123" s="50" t="s">
        <v>449</v>
      </c>
      <c r="B123" s="3">
        <v>13193269</v>
      </c>
      <c r="C123" s="26" t="s">
        <v>391</v>
      </c>
      <c r="D123" s="47">
        <v>45267</v>
      </c>
      <c r="E123" s="155">
        <v>28000</v>
      </c>
      <c r="F123" s="3"/>
      <c r="G123" s="64"/>
      <c r="H123" s="3"/>
      <c r="I123" s="3"/>
      <c r="J123" s="48">
        <v>28000</v>
      </c>
    </row>
    <row r="124" spans="1:10" ht="17.25" x14ac:dyDescent="0.4">
      <c r="A124" s="46" t="s">
        <v>454</v>
      </c>
      <c r="B124" s="3">
        <v>130247471</v>
      </c>
      <c r="C124" s="46" t="s">
        <v>455</v>
      </c>
      <c r="D124" s="47">
        <v>45574</v>
      </c>
      <c r="E124" s="155">
        <v>41300</v>
      </c>
      <c r="F124" s="3">
        <v>0</v>
      </c>
      <c r="G124" s="64">
        <v>0</v>
      </c>
      <c r="H124" s="3">
        <v>0</v>
      </c>
      <c r="I124" s="3">
        <v>0</v>
      </c>
      <c r="J124" s="48">
        <v>41300</v>
      </c>
    </row>
    <row r="125" spans="1:10" ht="17.25" x14ac:dyDescent="0.4">
      <c r="A125" s="46" t="s">
        <v>96</v>
      </c>
      <c r="B125" s="3">
        <v>132346408</v>
      </c>
      <c r="C125" s="46" t="s">
        <v>345</v>
      </c>
      <c r="D125" s="47">
        <v>45602</v>
      </c>
      <c r="E125" s="155">
        <v>11723.74</v>
      </c>
      <c r="F125" s="3">
        <v>0</v>
      </c>
      <c r="G125" s="64">
        <v>0</v>
      </c>
      <c r="H125" s="3">
        <v>0</v>
      </c>
      <c r="I125" s="3">
        <v>0</v>
      </c>
      <c r="J125" s="48">
        <v>11723.74</v>
      </c>
    </row>
    <row r="126" spans="1:10" ht="17.25" x14ac:dyDescent="0.4">
      <c r="A126" s="46" t="s">
        <v>96</v>
      </c>
      <c r="B126" s="3">
        <v>132346408</v>
      </c>
      <c r="C126" s="46" t="s">
        <v>347</v>
      </c>
      <c r="D126" s="47">
        <v>45635</v>
      </c>
      <c r="E126" s="155">
        <v>145195.63</v>
      </c>
      <c r="F126" s="3">
        <v>0</v>
      </c>
      <c r="G126" s="64">
        <v>0</v>
      </c>
      <c r="H126" s="3">
        <v>0</v>
      </c>
      <c r="I126" s="3">
        <v>0</v>
      </c>
      <c r="J126" s="48">
        <v>145195.63</v>
      </c>
    </row>
    <row r="127" spans="1:10" ht="17.25" x14ac:dyDescent="0.4">
      <c r="A127" s="46" t="s">
        <v>96</v>
      </c>
      <c r="B127" s="3">
        <v>132346408</v>
      </c>
      <c r="C127" s="46" t="s">
        <v>456</v>
      </c>
      <c r="D127" s="47">
        <v>45643</v>
      </c>
      <c r="E127" s="155">
        <v>163552.29999999999</v>
      </c>
      <c r="F127" s="3">
        <v>0</v>
      </c>
      <c r="G127" s="64">
        <v>0</v>
      </c>
      <c r="H127" s="3">
        <v>0</v>
      </c>
      <c r="I127" s="3">
        <v>0</v>
      </c>
      <c r="J127" s="48">
        <v>163552.29999999999</v>
      </c>
    </row>
    <row r="128" spans="1:10" ht="17.25" x14ac:dyDescent="0.4">
      <c r="A128" s="46" t="s">
        <v>310</v>
      </c>
      <c r="B128" s="3">
        <v>130585172</v>
      </c>
      <c r="C128" s="46" t="s">
        <v>309</v>
      </c>
      <c r="D128" s="47">
        <v>45565</v>
      </c>
      <c r="E128" s="155">
        <v>25640</v>
      </c>
      <c r="F128" s="3"/>
      <c r="G128" s="64"/>
      <c r="H128" s="3"/>
      <c r="I128" s="3"/>
      <c r="J128" s="48">
        <v>25640</v>
      </c>
    </row>
    <row r="129" spans="1:10" ht="17.25" x14ac:dyDescent="0.4">
      <c r="A129" s="63" t="s">
        <v>106</v>
      </c>
      <c r="B129" s="3">
        <v>130468516</v>
      </c>
      <c r="C129" s="46" t="s">
        <v>356</v>
      </c>
      <c r="D129" s="47">
        <v>45656</v>
      </c>
      <c r="E129" s="155">
        <v>104400</v>
      </c>
      <c r="F129" s="3"/>
      <c r="G129" s="64"/>
      <c r="H129" s="3"/>
      <c r="I129" s="3"/>
      <c r="J129" s="48">
        <v>104400</v>
      </c>
    </row>
    <row r="130" spans="1:10" ht="17.25" x14ac:dyDescent="0.4">
      <c r="A130" s="50" t="s">
        <v>453</v>
      </c>
      <c r="B130" s="3">
        <v>131084745</v>
      </c>
      <c r="C130" s="46" t="s">
        <v>178</v>
      </c>
      <c r="D130" s="47">
        <v>45638</v>
      </c>
      <c r="E130" s="144">
        <v>37458.300000000003</v>
      </c>
      <c r="F130" s="3"/>
      <c r="G130" s="64"/>
      <c r="H130" s="3"/>
      <c r="I130" s="3"/>
      <c r="J130" s="48">
        <v>37458.300000000003</v>
      </c>
    </row>
    <row r="131" spans="1:10" ht="17.25" x14ac:dyDescent="0.4">
      <c r="A131" s="65" t="s">
        <v>315</v>
      </c>
      <c r="B131" s="3">
        <v>130900728</v>
      </c>
      <c r="C131" s="46" t="s">
        <v>182</v>
      </c>
      <c r="D131" s="47">
        <v>45567</v>
      </c>
      <c r="E131" s="155">
        <v>20060</v>
      </c>
      <c r="F131" s="3">
        <v>0</v>
      </c>
      <c r="G131" s="64">
        <v>0</v>
      </c>
      <c r="H131" s="3">
        <v>0</v>
      </c>
      <c r="I131" s="3">
        <v>0</v>
      </c>
      <c r="J131" s="48">
        <v>20060</v>
      </c>
    </row>
    <row r="132" spans="1:10" ht="17.25" x14ac:dyDescent="0.4">
      <c r="A132" s="67" t="s">
        <v>371</v>
      </c>
      <c r="B132" s="3">
        <v>101572884</v>
      </c>
      <c r="C132" s="63" t="s">
        <v>370</v>
      </c>
      <c r="D132" s="61">
        <v>45385</v>
      </c>
      <c r="E132" s="155">
        <v>29511.8</v>
      </c>
      <c r="F132" s="3">
        <v>0</v>
      </c>
      <c r="G132" s="64">
        <v>0</v>
      </c>
      <c r="H132" s="3">
        <v>0</v>
      </c>
      <c r="I132" s="3">
        <v>0</v>
      </c>
      <c r="J132" s="48">
        <v>29511.8</v>
      </c>
    </row>
    <row r="133" spans="1:10" ht="17.25" x14ac:dyDescent="0.4">
      <c r="A133" s="50" t="s">
        <v>457</v>
      </c>
      <c r="B133" s="3">
        <v>131193269</v>
      </c>
      <c r="C133" s="46" t="s">
        <v>391</v>
      </c>
      <c r="D133" s="47">
        <v>45527</v>
      </c>
      <c r="E133" s="155">
        <v>29180</v>
      </c>
      <c r="F133" s="3">
        <v>0</v>
      </c>
      <c r="G133" s="64">
        <v>0</v>
      </c>
      <c r="H133" s="3">
        <v>0</v>
      </c>
      <c r="I133" s="3">
        <v>0</v>
      </c>
      <c r="J133" s="48">
        <v>29180</v>
      </c>
    </row>
    <row r="134" spans="1:10" ht="17.25" x14ac:dyDescent="0.4">
      <c r="A134" s="50" t="s">
        <v>458</v>
      </c>
      <c r="B134" s="3">
        <v>131999125</v>
      </c>
      <c r="C134" s="46" t="s">
        <v>136</v>
      </c>
      <c r="D134" s="47">
        <v>45625</v>
      </c>
      <c r="E134" s="155">
        <v>165200</v>
      </c>
      <c r="F134" s="3">
        <v>0</v>
      </c>
      <c r="G134" s="64">
        <v>0</v>
      </c>
      <c r="H134" s="3">
        <v>0</v>
      </c>
      <c r="I134" s="3">
        <v>0</v>
      </c>
      <c r="J134" s="48">
        <v>165200</v>
      </c>
    </row>
    <row r="135" spans="1:10" ht="17.25" x14ac:dyDescent="0.4">
      <c r="A135" s="50" t="s">
        <v>459</v>
      </c>
      <c r="B135" s="3">
        <v>131082272</v>
      </c>
      <c r="C135" s="46" t="s">
        <v>241</v>
      </c>
      <c r="D135" s="47">
        <v>45631</v>
      </c>
      <c r="E135" s="155">
        <v>230100</v>
      </c>
      <c r="F135" s="3">
        <v>0</v>
      </c>
      <c r="G135" s="64">
        <v>0</v>
      </c>
      <c r="H135" s="3">
        <v>0</v>
      </c>
      <c r="I135" s="3">
        <v>0</v>
      </c>
      <c r="J135" s="48">
        <v>230100</v>
      </c>
    </row>
    <row r="136" spans="1:10" ht="17.25" x14ac:dyDescent="0.4">
      <c r="A136" s="50" t="s">
        <v>460</v>
      </c>
      <c r="B136" s="3">
        <v>132344911</v>
      </c>
      <c r="C136" s="46" t="s">
        <v>415</v>
      </c>
      <c r="D136" s="47">
        <v>45625</v>
      </c>
      <c r="E136" s="155">
        <v>45650</v>
      </c>
      <c r="F136" s="3">
        <v>0</v>
      </c>
      <c r="G136" s="64">
        <v>0</v>
      </c>
      <c r="H136" s="3">
        <v>0</v>
      </c>
      <c r="I136" s="3">
        <v>0</v>
      </c>
      <c r="J136" s="48">
        <v>45650</v>
      </c>
    </row>
    <row r="137" spans="1:10" ht="17.25" x14ac:dyDescent="0.4">
      <c r="A137" s="50" t="s">
        <v>44</v>
      </c>
      <c r="B137" s="3">
        <v>131549642</v>
      </c>
      <c r="C137" s="46" t="s">
        <v>123</v>
      </c>
      <c r="D137" s="47">
        <v>45845</v>
      </c>
      <c r="E137" s="155">
        <v>110094</v>
      </c>
      <c r="F137" s="48">
        <v>0</v>
      </c>
      <c r="G137" s="156">
        <v>0</v>
      </c>
      <c r="H137" s="48">
        <v>110094</v>
      </c>
      <c r="I137" s="48">
        <v>0</v>
      </c>
      <c r="J137" s="48">
        <v>0</v>
      </c>
    </row>
    <row r="138" spans="1:10" ht="17.25" x14ac:dyDescent="0.4">
      <c r="A138" s="50" t="s">
        <v>44</v>
      </c>
      <c r="B138" s="3">
        <v>131549642</v>
      </c>
      <c r="C138" s="46" t="s">
        <v>126</v>
      </c>
      <c r="D138" s="47">
        <v>45925</v>
      </c>
      <c r="E138" s="155">
        <v>110094</v>
      </c>
      <c r="F138" s="48">
        <v>0</v>
      </c>
      <c r="G138" s="156">
        <v>110094</v>
      </c>
      <c r="H138" s="48">
        <v>0</v>
      </c>
      <c r="I138" s="48">
        <v>0</v>
      </c>
      <c r="J138" s="48">
        <v>0</v>
      </c>
    </row>
    <row r="139" spans="1:10" ht="20.25" customHeight="1" x14ac:dyDescent="0.4">
      <c r="A139" s="50" t="s">
        <v>44</v>
      </c>
      <c r="B139" s="3">
        <v>131549642</v>
      </c>
      <c r="C139" s="46" t="s">
        <v>421</v>
      </c>
      <c r="D139" s="47" t="s">
        <v>480</v>
      </c>
      <c r="E139" s="155">
        <v>106318</v>
      </c>
      <c r="F139" s="48">
        <v>106318</v>
      </c>
      <c r="G139" s="156">
        <v>0</v>
      </c>
      <c r="H139" s="48">
        <v>0</v>
      </c>
      <c r="I139" s="48">
        <v>0</v>
      </c>
      <c r="J139" s="68">
        <v>0</v>
      </c>
    </row>
    <row r="140" spans="1:10" ht="20.25" customHeight="1" x14ac:dyDescent="0.4">
      <c r="A140" s="50" t="s">
        <v>44</v>
      </c>
      <c r="B140" s="3">
        <v>131549642</v>
      </c>
      <c r="C140" s="79" t="s">
        <v>632</v>
      </c>
      <c r="D140" s="149">
        <v>46048</v>
      </c>
      <c r="E140" s="145">
        <v>106318</v>
      </c>
      <c r="F140" s="48"/>
      <c r="G140" s="156">
        <v>106318</v>
      </c>
      <c r="H140" s="48"/>
      <c r="I140" s="48"/>
      <c r="J140" s="68"/>
    </row>
    <row r="141" spans="1:10" ht="20.25" customHeight="1" x14ac:dyDescent="0.4">
      <c r="A141" s="50" t="s">
        <v>44</v>
      </c>
      <c r="B141" s="3">
        <v>131549642</v>
      </c>
      <c r="C141" s="79" t="s">
        <v>516</v>
      </c>
      <c r="D141" s="149">
        <v>46051</v>
      </c>
      <c r="E141" s="145">
        <v>96760</v>
      </c>
      <c r="F141" s="48"/>
      <c r="G141" s="156">
        <v>96760</v>
      </c>
      <c r="H141" s="48"/>
      <c r="I141" s="48"/>
      <c r="J141" s="68"/>
    </row>
    <row r="142" spans="1:10" ht="20.25" customHeight="1" x14ac:dyDescent="0.4">
      <c r="A142" s="50" t="s">
        <v>44</v>
      </c>
      <c r="B142" s="3"/>
      <c r="C142" s="79" t="s">
        <v>353</v>
      </c>
      <c r="D142" s="149">
        <v>46052</v>
      </c>
      <c r="E142" s="145">
        <v>86966</v>
      </c>
      <c r="F142" s="48"/>
      <c r="G142" s="156">
        <v>86966</v>
      </c>
      <c r="H142" s="48"/>
      <c r="I142" s="48"/>
      <c r="J142" s="68"/>
    </row>
    <row r="143" spans="1:10" ht="20.25" customHeight="1" x14ac:dyDescent="0.4">
      <c r="A143" s="50" t="s">
        <v>44</v>
      </c>
      <c r="B143" s="3">
        <v>131549642</v>
      </c>
      <c r="C143" s="79" t="s">
        <v>633</v>
      </c>
      <c r="D143" s="149">
        <v>46055</v>
      </c>
      <c r="E143" s="145">
        <v>92276</v>
      </c>
      <c r="F143" s="48"/>
      <c r="G143" s="156">
        <v>92276</v>
      </c>
      <c r="H143" s="48"/>
      <c r="I143" s="48"/>
      <c r="J143" s="68"/>
    </row>
    <row r="144" spans="1:10" ht="20.25" customHeight="1" x14ac:dyDescent="0.4">
      <c r="A144" s="50" t="s">
        <v>504</v>
      </c>
      <c r="B144" s="3"/>
      <c r="C144" s="46" t="s">
        <v>588</v>
      </c>
      <c r="D144" s="47">
        <v>46376</v>
      </c>
      <c r="E144" s="145">
        <v>338477.86</v>
      </c>
      <c r="F144" s="48">
        <v>338477.86</v>
      </c>
      <c r="G144" s="156"/>
      <c r="H144" s="48"/>
      <c r="I144" s="48"/>
      <c r="J144" s="68"/>
    </row>
    <row r="145" spans="1:10" ht="32.25" customHeight="1" x14ac:dyDescent="0.4">
      <c r="A145" s="50" t="s">
        <v>54</v>
      </c>
      <c r="B145" s="3">
        <v>131549642</v>
      </c>
      <c r="C145" s="46" t="s">
        <v>133</v>
      </c>
      <c r="D145" s="47">
        <v>45929</v>
      </c>
      <c r="E145" s="155">
        <v>255706</v>
      </c>
      <c r="F145" s="48">
        <v>255706</v>
      </c>
      <c r="G145" s="156">
        <v>0</v>
      </c>
      <c r="H145" s="48">
        <v>0</v>
      </c>
      <c r="I145" s="48">
        <v>0</v>
      </c>
      <c r="J145" s="48">
        <v>0</v>
      </c>
    </row>
    <row r="146" spans="1:10" ht="17.25" x14ac:dyDescent="0.4">
      <c r="A146" s="49" t="s">
        <v>147</v>
      </c>
      <c r="B146" s="3">
        <v>132788346</v>
      </c>
      <c r="C146" s="46" t="s">
        <v>387</v>
      </c>
      <c r="D146" s="47">
        <v>45723</v>
      </c>
      <c r="E146" s="155">
        <v>560547.19999999995</v>
      </c>
      <c r="F146" s="48"/>
      <c r="G146" s="156"/>
      <c r="H146" s="48"/>
      <c r="I146" s="48">
        <v>560547.19999999995</v>
      </c>
      <c r="J146" s="48"/>
    </row>
    <row r="147" spans="1:10" ht="17.25" x14ac:dyDescent="0.4">
      <c r="A147" s="49" t="s">
        <v>147</v>
      </c>
      <c r="B147" s="3">
        <v>132788346</v>
      </c>
      <c r="C147" s="46" t="s">
        <v>150</v>
      </c>
      <c r="D147" s="47">
        <v>45749</v>
      </c>
      <c r="E147" s="155">
        <v>344148.5</v>
      </c>
      <c r="F147" s="48"/>
      <c r="G147" s="156"/>
      <c r="H147" s="48">
        <v>344148.5</v>
      </c>
      <c r="I147" s="48"/>
      <c r="J147" s="48"/>
    </row>
    <row r="148" spans="1:10" ht="17.25" x14ac:dyDescent="0.4">
      <c r="A148" s="49" t="s">
        <v>147</v>
      </c>
      <c r="B148" s="3">
        <v>132788346</v>
      </c>
      <c r="C148" s="46" t="s">
        <v>153</v>
      </c>
      <c r="D148" s="47">
        <v>45757</v>
      </c>
      <c r="E148" s="155">
        <v>253750</v>
      </c>
      <c r="F148" s="48"/>
      <c r="G148" s="156"/>
      <c r="H148" s="48">
        <v>253750</v>
      </c>
      <c r="I148" s="48"/>
      <c r="J148" s="48"/>
    </row>
    <row r="149" spans="1:10" ht="17.25" x14ac:dyDescent="0.4">
      <c r="A149" s="49" t="s">
        <v>147</v>
      </c>
      <c r="B149" s="3">
        <v>132788346</v>
      </c>
      <c r="C149" s="46" t="s">
        <v>156</v>
      </c>
      <c r="D149" s="47">
        <v>45791</v>
      </c>
      <c r="E149" s="155">
        <v>220269.3</v>
      </c>
      <c r="F149" s="48"/>
      <c r="G149" s="156">
        <v>220269.3</v>
      </c>
      <c r="H149" s="48"/>
      <c r="I149" s="48"/>
      <c r="J149" s="48"/>
    </row>
    <row r="150" spans="1:10" ht="17.25" x14ac:dyDescent="0.4">
      <c r="A150" s="49" t="s">
        <v>147</v>
      </c>
      <c r="B150" s="3">
        <v>132788346</v>
      </c>
      <c r="C150" s="46" t="s">
        <v>158</v>
      </c>
      <c r="D150" s="47">
        <v>45842</v>
      </c>
      <c r="E150" s="155">
        <v>441379</v>
      </c>
      <c r="F150" s="48"/>
      <c r="G150" s="156">
        <v>441379</v>
      </c>
      <c r="H150" s="48"/>
      <c r="I150" s="48"/>
      <c r="J150" s="48"/>
    </row>
    <row r="151" spans="1:10" ht="17.25" x14ac:dyDescent="0.4">
      <c r="A151" s="49" t="s">
        <v>147</v>
      </c>
      <c r="B151" s="3">
        <v>132788346</v>
      </c>
      <c r="C151" s="46" t="s">
        <v>160</v>
      </c>
      <c r="D151" s="47">
        <v>45856</v>
      </c>
      <c r="E151" s="155">
        <v>175053</v>
      </c>
      <c r="F151" s="48"/>
      <c r="G151" s="156">
        <v>175053</v>
      </c>
      <c r="H151" s="48"/>
      <c r="I151" s="48"/>
      <c r="J151" s="48"/>
    </row>
    <row r="152" spans="1:10" ht="17.25" x14ac:dyDescent="0.4">
      <c r="A152" s="49" t="s">
        <v>147</v>
      </c>
      <c r="B152" s="3">
        <v>132788346</v>
      </c>
      <c r="C152" s="46" t="s">
        <v>162</v>
      </c>
      <c r="D152" s="47">
        <v>45890</v>
      </c>
      <c r="E152" s="155">
        <v>37170</v>
      </c>
      <c r="F152" s="48"/>
      <c r="G152" s="156">
        <v>37170</v>
      </c>
      <c r="H152" s="48"/>
      <c r="I152" s="48"/>
      <c r="J152" s="48"/>
    </row>
    <row r="153" spans="1:10" ht="17.25" x14ac:dyDescent="0.4">
      <c r="A153" s="49" t="s">
        <v>147</v>
      </c>
      <c r="B153" s="3">
        <v>132788346</v>
      </c>
      <c r="C153" s="46" t="s">
        <v>163</v>
      </c>
      <c r="D153" s="47">
        <v>45898</v>
      </c>
      <c r="E153" s="155">
        <v>333292.90000000002</v>
      </c>
      <c r="F153" s="48"/>
      <c r="G153" s="156">
        <v>333292.90000000002</v>
      </c>
      <c r="H153" s="48"/>
      <c r="I153" s="48"/>
      <c r="J153" s="48"/>
    </row>
    <row r="154" spans="1:10" ht="17.25" x14ac:dyDescent="0.4">
      <c r="A154" s="49" t="s">
        <v>147</v>
      </c>
      <c r="B154" s="3">
        <v>132788346</v>
      </c>
      <c r="C154" s="46" t="s">
        <v>165</v>
      </c>
      <c r="D154" s="47">
        <v>45911</v>
      </c>
      <c r="E154" s="155">
        <v>67578.600000000006</v>
      </c>
      <c r="F154" s="48">
        <v>67578.600000000006</v>
      </c>
      <c r="G154" s="156"/>
      <c r="H154" s="48"/>
      <c r="I154" s="48"/>
      <c r="J154" s="48"/>
    </row>
    <row r="155" spans="1:10" ht="17.25" x14ac:dyDescent="0.4">
      <c r="A155" s="49" t="s">
        <v>147</v>
      </c>
      <c r="B155" s="3">
        <v>132788346</v>
      </c>
      <c r="C155" s="46" t="s">
        <v>167</v>
      </c>
      <c r="D155" s="47">
        <v>45938</v>
      </c>
      <c r="E155" s="155">
        <v>117126.8</v>
      </c>
      <c r="F155" s="48">
        <v>117126.8</v>
      </c>
      <c r="G155" s="156"/>
      <c r="H155" s="48"/>
      <c r="I155" s="48"/>
      <c r="J155" s="48"/>
    </row>
    <row r="156" spans="1:10" ht="17.25" x14ac:dyDescent="0.4">
      <c r="A156" s="49" t="s">
        <v>147</v>
      </c>
      <c r="B156" s="3">
        <v>132788346</v>
      </c>
      <c r="C156" s="46" t="s">
        <v>169</v>
      </c>
      <c r="D156" s="47">
        <v>45938</v>
      </c>
      <c r="E156" s="155">
        <v>17000</v>
      </c>
      <c r="F156" s="48"/>
      <c r="G156" s="156">
        <v>17000</v>
      </c>
      <c r="H156" s="48"/>
      <c r="I156" s="48"/>
      <c r="J156" s="48"/>
    </row>
    <row r="157" spans="1:10" ht="17.25" x14ac:dyDescent="0.4">
      <c r="A157" s="46" t="s">
        <v>57</v>
      </c>
      <c r="B157" s="3">
        <v>131354238</v>
      </c>
      <c r="C157" s="23" t="s">
        <v>634</v>
      </c>
      <c r="D157" s="40">
        <v>46006</v>
      </c>
      <c r="E157" s="146">
        <v>183662.56</v>
      </c>
      <c r="F157" s="48">
        <v>183662.56</v>
      </c>
      <c r="G157" s="64">
        <v>0</v>
      </c>
      <c r="H157" s="3">
        <v>0</v>
      </c>
      <c r="I157" s="3">
        <v>0</v>
      </c>
      <c r="J157" s="48">
        <v>0</v>
      </c>
    </row>
    <row r="158" spans="1:10" ht="17.25" x14ac:dyDescent="0.4">
      <c r="A158" s="46" t="s">
        <v>57</v>
      </c>
      <c r="B158" s="3">
        <v>131354238</v>
      </c>
      <c r="C158" s="23" t="s">
        <v>638</v>
      </c>
      <c r="D158" s="40">
        <v>46038</v>
      </c>
      <c r="E158" s="146">
        <v>1012491.34</v>
      </c>
      <c r="F158" s="48">
        <v>1012491.34</v>
      </c>
      <c r="G158" s="64"/>
      <c r="H158" s="3"/>
      <c r="I158" s="3"/>
      <c r="J158" s="48"/>
    </row>
    <row r="159" spans="1:10" ht="17.25" x14ac:dyDescent="0.4">
      <c r="A159" s="46" t="s">
        <v>57</v>
      </c>
      <c r="B159" s="3">
        <v>131354238</v>
      </c>
      <c r="C159" s="23" t="s">
        <v>640</v>
      </c>
      <c r="D159" s="40">
        <v>46042</v>
      </c>
      <c r="E159" s="146">
        <v>44343</v>
      </c>
      <c r="F159" s="48">
        <v>44343</v>
      </c>
      <c r="G159" s="64"/>
      <c r="H159" s="3"/>
      <c r="I159" s="3"/>
      <c r="J159" s="48"/>
    </row>
    <row r="160" spans="1:10" ht="17.25" x14ac:dyDescent="0.4">
      <c r="A160" s="46" t="s">
        <v>621</v>
      </c>
      <c r="B160" s="3"/>
      <c r="C160" s="23" t="s">
        <v>642</v>
      </c>
      <c r="D160" s="81">
        <v>46051</v>
      </c>
      <c r="E160" s="146">
        <v>2660</v>
      </c>
      <c r="F160" s="48">
        <v>2660</v>
      </c>
      <c r="G160" s="64"/>
      <c r="H160" s="3"/>
      <c r="I160" s="3"/>
      <c r="J160" s="48"/>
    </row>
    <row r="161" spans="1:10" ht="17.25" x14ac:dyDescent="0.4">
      <c r="A161" s="46" t="s">
        <v>620</v>
      </c>
      <c r="B161" s="3"/>
      <c r="C161" s="83" t="s">
        <v>730</v>
      </c>
      <c r="D161" s="81">
        <v>46036</v>
      </c>
      <c r="E161" s="146">
        <v>2230200</v>
      </c>
      <c r="F161" s="48">
        <v>2230200</v>
      </c>
      <c r="G161" s="64"/>
      <c r="H161" s="3"/>
      <c r="I161" s="3"/>
      <c r="J161" s="48"/>
    </row>
    <row r="162" spans="1:10" ht="17.25" x14ac:dyDescent="0.4">
      <c r="A162" s="46" t="s">
        <v>619</v>
      </c>
      <c r="B162" s="3"/>
      <c r="C162" s="83" t="s">
        <v>729</v>
      </c>
      <c r="D162" s="81">
        <v>45974</v>
      </c>
      <c r="E162" s="146">
        <v>151895.51</v>
      </c>
      <c r="F162" s="48" t="s">
        <v>731</v>
      </c>
      <c r="G162" s="64"/>
      <c r="H162" s="106">
        <v>151895.51</v>
      </c>
      <c r="I162" s="3"/>
      <c r="J162" s="48"/>
    </row>
    <row r="163" spans="1:10" ht="17.25" x14ac:dyDescent="0.4">
      <c r="A163" s="49" t="s">
        <v>172</v>
      </c>
      <c r="B163" s="3">
        <v>132757922</v>
      </c>
      <c r="C163" s="46" t="s">
        <v>171</v>
      </c>
      <c r="D163" s="47">
        <v>45720</v>
      </c>
      <c r="E163" s="146">
        <v>143975</v>
      </c>
      <c r="F163" s="48"/>
      <c r="G163" s="156"/>
      <c r="H163" s="48"/>
      <c r="I163" s="48">
        <v>143975</v>
      </c>
      <c r="J163" s="48"/>
    </row>
    <row r="164" spans="1:10" ht="17.25" x14ac:dyDescent="0.4">
      <c r="A164" s="49" t="s">
        <v>172</v>
      </c>
      <c r="B164" s="3">
        <v>132757922</v>
      </c>
      <c r="C164" s="46" t="s">
        <v>174</v>
      </c>
      <c r="D164" s="47">
        <v>45757</v>
      </c>
      <c r="E164" s="146">
        <v>58650</v>
      </c>
      <c r="F164" s="48"/>
      <c r="G164" s="156"/>
      <c r="H164" s="48"/>
      <c r="I164" s="48">
        <v>58650</v>
      </c>
      <c r="J164" s="48"/>
    </row>
    <row r="165" spans="1:10" ht="17.25" x14ac:dyDescent="0.4">
      <c r="A165" s="49" t="s">
        <v>172</v>
      </c>
      <c r="B165" s="3">
        <v>132757922</v>
      </c>
      <c r="C165" s="46" t="s">
        <v>156</v>
      </c>
      <c r="D165" s="47">
        <v>45757</v>
      </c>
      <c r="E165" s="146">
        <v>52777</v>
      </c>
      <c r="F165" s="48"/>
      <c r="G165" s="156"/>
      <c r="H165" s="48"/>
      <c r="I165" s="48">
        <v>52777</v>
      </c>
      <c r="J165" s="48"/>
    </row>
    <row r="166" spans="1:10" ht="17.25" x14ac:dyDescent="0.4">
      <c r="A166" s="49" t="s">
        <v>172</v>
      </c>
      <c r="B166" s="3">
        <v>132757922</v>
      </c>
      <c r="C166" s="46" t="s">
        <v>177</v>
      </c>
      <c r="D166" s="47">
        <v>45770</v>
      </c>
      <c r="E166" s="146">
        <v>16535</v>
      </c>
      <c r="F166" s="48"/>
      <c r="G166" s="156"/>
      <c r="H166" s="48"/>
      <c r="I166" s="48">
        <v>16535</v>
      </c>
      <c r="J166" s="48"/>
    </row>
    <row r="167" spans="1:10" ht="35.25" customHeight="1" x14ac:dyDescent="0.4">
      <c r="A167" s="49" t="s">
        <v>622</v>
      </c>
      <c r="B167" s="3"/>
      <c r="C167" s="46" t="s">
        <v>736</v>
      </c>
      <c r="D167" s="47">
        <v>46044</v>
      </c>
      <c r="E167" s="146">
        <v>65895.009999999995</v>
      </c>
      <c r="F167" s="48">
        <v>65895.009999999995</v>
      </c>
      <c r="G167" s="156"/>
      <c r="H167" s="48"/>
      <c r="I167" s="48"/>
      <c r="J167" s="48"/>
    </row>
    <row r="168" spans="1:10" ht="27.75" customHeight="1" x14ac:dyDescent="0.4">
      <c r="A168" s="49" t="s">
        <v>622</v>
      </c>
      <c r="B168" s="3"/>
      <c r="C168" s="46" t="s">
        <v>737</v>
      </c>
      <c r="D168" s="47">
        <v>46056</v>
      </c>
      <c r="E168" s="146">
        <v>68894.990000000005</v>
      </c>
      <c r="F168" s="48">
        <v>68894.990000000005</v>
      </c>
      <c r="G168" s="156"/>
      <c r="H168" s="48"/>
      <c r="I168" s="48"/>
      <c r="J168" s="48"/>
    </row>
    <row r="169" spans="1:10" ht="17.25" x14ac:dyDescent="0.4">
      <c r="A169" s="69" t="s">
        <v>453</v>
      </c>
      <c r="B169" s="3">
        <v>131084745</v>
      </c>
      <c r="C169" s="23" t="s">
        <v>181</v>
      </c>
      <c r="D169" s="150">
        <v>45969</v>
      </c>
      <c r="E169" s="146">
        <v>559413.47</v>
      </c>
      <c r="F169" s="48"/>
      <c r="G169" s="156"/>
      <c r="H169" s="48"/>
      <c r="I169" s="48"/>
      <c r="J169" s="48">
        <v>559413.47</v>
      </c>
    </row>
    <row r="170" spans="1:10" ht="17.25" x14ac:dyDescent="0.4">
      <c r="A170" s="69" t="s">
        <v>453</v>
      </c>
      <c r="B170" s="3">
        <v>131084745</v>
      </c>
      <c r="C170" s="23" t="s">
        <v>182</v>
      </c>
      <c r="D170" s="150">
        <v>45973</v>
      </c>
      <c r="E170" s="146">
        <v>48309.2</v>
      </c>
      <c r="F170" s="48"/>
      <c r="G170" s="156"/>
      <c r="H170" s="48"/>
      <c r="I170" s="48">
        <v>48309.2</v>
      </c>
      <c r="J170" s="48"/>
    </row>
    <row r="171" spans="1:10" ht="17.25" x14ac:dyDescent="0.4">
      <c r="A171" s="69" t="s">
        <v>453</v>
      </c>
      <c r="B171" s="3">
        <v>131084745</v>
      </c>
      <c r="C171" s="23" t="s">
        <v>184</v>
      </c>
      <c r="D171" s="150">
        <v>45785</v>
      </c>
      <c r="E171" s="146">
        <v>344184.16</v>
      </c>
      <c r="F171" s="48"/>
      <c r="G171" s="156"/>
      <c r="H171" s="48">
        <v>344184.16</v>
      </c>
      <c r="I171" s="48"/>
      <c r="J171" s="48"/>
    </row>
    <row r="172" spans="1:10" ht="17.25" x14ac:dyDescent="0.4">
      <c r="A172" s="69" t="s">
        <v>453</v>
      </c>
      <c r="B172" s="3">
        <v>131084745</v>
      </c>
      <c r="C172" s="23" t="s">
        <v>186</v>
      </c>
      <c r="D172" s="150">
        <v>45804</v>
      </c>
      <c r="E172" s="146">
        <v>437557.35</v>
      </c>
      <c r="F172" s="48"/>
      <c r="G172" s="156"/>
      <c r="H172" s="48"/>
      <c r="I172" s="48">
        <v>437557.35</v>
      </c>
      <c r="J172" s="48"/>
    </row>
    <row r="173" spans="1:10" ht="17.25" x14ac:dyDescent="0.4">
      <c r="A173" s="69" t="s">
        <v>453</v>
      </c>
      <c r="B173" s="3">
        <v>131084745</v>
      </c>
      <c r="C173" s="23" t="s">
        <v>188</v>
      </c>
      <c r="D173" s="25">
        <v>45840</v>
      </c>
      <c r="E173" s="146">
        <v>396828.93</v>
      </c>
      <c r="F173" s="48"/>
      <c r="G173" s="156"/>
      <c r="H173" s="48">
        <v>396828.93</v>
      </c>
      <c r="I173" s="48"/>
      <c r="J173" s="48"/>
    </row>
    <row r="174" spans="1:10" ht="17.25" x14ac:dyDescent="0.4">
      <c r="A174" s="69" t="s">
        <v>453</v>
      </c>
      <c r="B174" s="3">
        <v>131084745</v>
      </c>
      <c r="C174" s="23" t="s">
        <v>422</v>
      </c>
      <c r="D174" s="25">
        <v>45980</v>
      </c>
      <c r="E174" s="146">
        <v>43670.1</v>
      </c>
      <c r="F174" s="48"/>
      <c r="G174" s="156"/>
      <c r="H174" s="48"/>
      <c r="I174" s="48">
        <v>43670.1</v>
      </c>
      <c r="J174" s="48"/>
    </row>
    <row r="175" spans="1:10" ht="17.25" x14ac:dyDescent="0.4">
      <c r="A175" s="69" t="s">
        <v>453</v>
      </c>
      <c r="B175" s="3">
        <v>131084745</v>
      </c>
      <c r="C175" s="23" t="s">
        <v>580</v>
      </c>
      <c r="D175" s="25">
        <v>45993</v>
      </c>
      <c r="E175" s="146">
        <v>751718.08</v>
      </c>
      <c r="F175" s="48"/>
      <c r="G175" s="156"/>
      <c r="H175" s="48">
        <v>751718.08</v>
      </c>
      <c r="I175" s="48"/>
      <c r="J175" s="48"/>
    </row>
    <row r="176" spans="1:10" ht="17.25" x14ac:dyDescent="0.4">
      <c r="A176" s="69" t="s">
        <v>453</v>
      </c>
      <c r="B176" s="3">
        <v>131084745</v>
      </c>
      <c r="C176" s="23" t="s">
        <v>652</v>
      </c>
      <c r="D176" s="25">
        <v>46010</v>
      </c>
      <c r="E176" s="146">
        <v>512768.04</v>
      </c>
      <c r="F176" s="48"/>
      <c r="G176" s="156"/>
      <c r="H176" s="48">
        <v>512768.04</v>
      </c>
      <c r="I176" s="48"/>
      <c r="J176" s="48"/>
    </row>
    <row r="177" spans="1:10" ht="17.25" x14ac:dyDescent="0.4">
      <c r="A177" s="69" t="s">
        <v>453</v>
      </c>
      <c r="B177" s="3">
        <v>131084745</v>
      </c>
      <c r="C177" s="23" t="s">
        <v>654</v>
      </c>
      <c r="D177" s="25">
        <v>46049</v>
      </c>
      <c r="E177" s="146">
        <v>686949.98</v>
      </c>
      <c r="F177" s="48">
        <v>686949.98</v>
      </c>
      <c r="G177" s="156"/>
      <c r="H177" s="48"/>
      <c r="I177" s="48"/>
      <c r="J177" s="48"/>
    </row>
    <row r="178" spans="1:10" ht="17.25" x14ac:dyDescent="0.4">
      <c r="A178" s="49" t="s">
        <v>66</v>
      </c>
      <c r="B178" s="3">
        <v>131788998</v>
      </c>
      <c r="C178" s="46" t="s">
        <v>190</v>
      </c>
      <c r="D178" s="47">
        <v>45853</v>
      </c>
      <c r="E178" s="155">
        <v>161988.04</v>
      </c>
      <c r="F178" s="48"/>
      <c r="G178" s="156"/>
      <c r="H178" s="48"/>
      <c r="I178" s="48">
        <v>161988.04</v>
      </c>
      <c r="J178" s="48"/>
    </row>
    <row r="179" spans="1:10" ht="17.25" x14ac:dyDescent="0.4">
      <c r="A179" s="49" t="s">
        <v>66</v>
      </c>
      <c r="B179" s="3">
        <v>131788998</v>
      </c>
      <c r="C179" s="46" t="s">
        <v>191</v>
      </c>
      <c r="D179" s="47">
        <v>45804</v>
      </c>
      <c r="E179" s="155">
        <v>418811.96</v>
      </c>
      <c r="F179" s="48"/>
      <c r="G179" s="156"/>
      <c r="H179" s="48">
        <v>418811.96</v>
      </c>
      <c r="I179" s="48"/>
      <c r="J179" s="48"/>
    </row>
    <row r="180" spans="1:10" ht="17.25" x14ac:dyDescent="0.4">
      <c r="A180" s="49" t="s">
        <v>66</v>
      </c>
      <c r="B180" s="3">
        <v>131788998</v>
      </c>
      <c r="C180" s="46" t="s">
        <v>461</v>
      </c>
      <c r="D180" s="47">
        <v>45841</v>
      </c>
      <c r="E180" s="155">
        <v>686684.34</v>
      </c>
      <c r="F180" s="48"/>
      <c r="G180" s="156"/>
      <c r="H180" s="48">
        <v>686684.34</v>
      </c>
      <c r="I180" s="48"/>
      <c r="J180" s="48"/>
    </row>
    <row r="181" spans="1:10" ht="17.25" x14ac:dyDescent="0.4">
      <c r="A181" s="49" t="s">
        <v>66</v>
      </c>
      <c r="B181" s="3">
        <v>131788998</v>
      </c>
      <c r="C181" s="46" t="s">
        <v>463</v>
      </c>
      <c r="D181" s="47">
        <v>45887</v>
      </c>
      <c r="E181" s="155">
        <v>597471</v>
      </c>
      <c r="F181" s="48"/>
      <c r="G181" s="156">
        <v>597471</v>
      </c>
      <c r="H181" s="48"/>
      <c r="I181" s="48"/>
      <c r="J181" s="48"/>
    </row>
    <row r="182" spans="1:10" ht="17.25" x14ac:dyDescent="0.4">
      <c r="A182" s="49" t="s">
        <v>66</v>
      </c>
      <c r="B182" s="3">
        <v>131788998</v>
      </c>
      <c r="C182" s="46" t="s">
        <v>197</v>
      </c>
      <c r="D182" s="47">
        <v>45952</v>
      </c>
      <c r="E182" s="155">
        <v>442682.96</v>
      </c>
      <c r="F182" s="48"/>
      <c r="G182" s="156">
        <v>442682.96</v>
      </c>
      <c r="H182" s="48"/>
      <c r="I182" s="48"/>
      <c r="J182" s="48"/>
    </row>
    <row r="183" spans="1:10" ht="17.25" x14ac:dyDescent="0.4">
      <c r="A183" s="49" t="s">
        <v>66</v>
      </c>
      <c r="B183" s="3">
        <v>131788998</v>
      </c>
      <c r="C183" s="46" t="s">
        <v>581</v>
      </c>
      <c r="D183" s="47">
        <v>45994</v>
      </c>
      <c r="E183" s="155">
        <v>37111</v>
      </c>
      <c r="F183" s="48">
        <v>37111</v>
      </c>
      <c r="G183" s="156"/>
      <c r="H183" s="48"/>
      <c r="I183" s="48"/>
      <c r="J183" s="48"/>
    </row>
    <row r="184" spans="1:10" ht="17.25" x14ac:dyDescent="0.4">
      <c r="A184" s="49" t="s">
        <v>64</v>
      </c>
      <c r="B184" s="3">
        <v>133200211</v>
      </c>
      <c r="C184" s="41" t="s">
        <v>516</v>
      </c>
      <c r="D184" s="81">
        <v>46035</v>
      </c>
      <c r="E184" s="146">
        <v>781700</v>
      </c>
      <c r="F184" s="48">
        <v>781700</v>
      </c>
      <c r="G184" s="156"/>
      <c r="H184" s="48"/>
      <c r="I184" s="48"/>
      <c r="J184" s="48"/>
    </row>
    <row r="185" spans="1:10" ht="17.25" x14ac:dyDescent="0.4">
      <c r="A185" s="49" t="s">
        <v>64</v>
      </c>
      <c r="B185" s="3">
        <v>133200211</v>
      </c>
      <c r="C185" s="41" t="s">
        <v>732</v>
      </c>
      <c r="D185" s="81">
        <v>46069</v>
      </c>
      <c r="E185" s="146">
        <v>640300</v>
      </c>
      <c r="F185" s="48">
        <v>640300</v>
      </c>
      <c r="G185" s="156"/>
      <c r="H185" s="48"/>
      <c r="I185" s="48"/>
      <c r="J185" s="48"/>
    </row>
    <row r="186" spans="1:10" ht="17.25" x14ac:dyDescent="0.4">
      <c r="A186" s="49" t="s">
        <v>487</v>
      </c>
      <c r="B186" s="3"/>
      <c r="C186" s="46" t="s">
        <v>514</v>
      </c>
      <c r="D186" s="47">
        <v>45870</v>
      </c>
      <c r="E186" s="155">
        <v>866960</v>
      </c>
      <c r="F186" s="48"/>
      <c r="G186" s="156">
        <v>866960</v>
      </c>
      <c r="H186" s="48"/>
      <c r="I186" s="48"/>
      <c r="J186" s="48"/>
    </row>
    <row r="187" spans="1:10" ht="17.25" x14ac:dyDescent="0.4">
      <c r="A187" s="49" t="s">
        <v>487</v>
      </c>
      <c r="B187" s="3"/>
      <c r="C187" s="46" t="s">
        <v>284</v>
      </c>
      <c r="D187" s="47">
        <v>46035</v>
      </c>
      <c r="E187" s="155">
        <v>996234</v>
      </c>
      <c r="F187" s="48">
        <v>996234</v>
      </c>
      <c r="G187" s="156"/>
      <c r="H187" s="48"/>
      <c r="I187" s="48"/>
      <c r="J187" s="48"/>
    </row>
    <row r="188" spans="1:10" ht="27" x14ac:dyDescent="0.4">
      <c r="A188" s="49" t="s">
        <v>488</v>
      </c>
      <c r="B188" s="3">
        <v>131785468</v>
      </c>
      <c r="C188" s="124" t="s">
        <v>570</v>
      </c>
      <c r="D188" s="151">
        <v>45999</v>
      </c>
      <c r="E188" s="146">
        <v>188742.46</v>
      </c>
      <c r="F188" s="3"/>
      <c r="G188" s="156"/>
      <c r="H188" s="48">
        <v>188742.86</v>
      </c>
      <c r="I188" s="48"/>
      <c r="J188" s="48"/>
    </row>
    <row r="189" spans="1:10" ht="27" x14ac:dyDescent="0.4">
      <c r="A189" s="49" t="s">
        <v>488</v>
      </c>
      <c r="B189" s="3">
        <v>131785468</v>
      </c>
      <c r="C189" s="124" t="s">
        <v>571</v>
      </c>
      <c r="D189" s="151">
        <v>46007</v>
      </c>
      <c r="E189" s="146">
        <v>13500.38</v>
      </c>
      <c r="F189" s="3"/>
      <c r="G189" s="156"/>
      <c r="H189" s="48">
        <v>13500.38</v>
      </c>
      <c r="I189" s="48"/>
      <c r="J189" s="48"/>
    </row>
    <row r="190" spans="1:10" ht="27" x14ac:dyDescent="0.4">
      <c r="A190" s="49" t="s">
        <v>488</v>
      </c>
      <c r="B190" s="3">
        <v>131785468</v>
      </c>
      <c r="C190" s="124" t="s">
        <v>572</v>
      </c>
      <c r="D190" s="151">
        <v>46031</v>
      </c>
      <c r="E190" s="146">
        <v>63168.45</v>
      </c>
      <c r="F190" s="48">
        <v>63168.45</v>
      </c>
      <c r="G190" s="156"/>
      <c r="H190" s="48"/>
      <c r="I190" s="48"/>
      <c r="J190" s="48"/>
    </row>
    <row r="191" spans="1:10" ht="27" x14ac:dyDescent="0.4">
      <c r="A191" s="49" t="s">
        <v>488</v>
      </c>
      <c r="B191" s="3">
        <v>131785468</v>
      </c>
      <c r="C191" s="41" t="s">
        <v>655</v>
      </c>
      <c r="D191" s="81">
        <v>46050</v>
      </c>
      <c r="E191" s="146">
        <v>84007.6</v>
      </c>
      <c r="F191" s="48">
        <v>84007.6</v>
      </c>
      <c r="G191" s="156"/>
      <c r="H191" s="48"/>
      <c r="I191" s="48"/>
      <c r="J191" s="48"/>
    </row>
    <row r="192" spans="1:10" ht="27" x14ac:dyDescent="0.4">
      <c r="A192" s="49" t="s">
        <v>488</v>
      </c>
      <c r="B192" s="3">
        <v>131785468</v>
      </c>
      <c r="C192" s="41" t="s">
        <v>656</v>
      </c>
      <c r="D192" s="81">
        <v>46070</v>
      </c>
      <c r="E192" s="146">
        <v>34000</v>
      </c>
      <c r="F192" s="48">
        <v>34000</v>
      </c>
      <c r="G192" s="156"/>
      <c r="H192" s="48"/>
      <c r="I192" s="48"/>
      <c r="J192" s="48"/>
    </row>
    <row r="193" spans="1:10" ht="39" x14ac:dyDescent="0.4">
      <c r="A193" s="49" t="s">
        <v>489</v>
      </c>
      <c r="B193" s="3"/>
      <c r="C193" s="41" t="s">
        <v>253</v>
      </c>
      <c r="D193" s="81">
        <v>46001</v>
      </c>
      <c r="E193" s="146">
        <v>407100</v>
      </c>
      <c r="F193" s="3"/>
      <c r="G193" s="156">
        <v>407100</v>
      </c>
      <c r="H193" s="48"/>
      <c r="I193" s="48"/>
      <c r="J193" s="48"/>
    </row>
    <row r="194" spans="1:10" ht="39" x14ac:dyDescent="0.4">
      <c r="A194" s="49" t="s">
        <v>489</v>
      </c>
      <c r="B194" s="3"/>
      <c r="C194" s="41" t="s">
        <v>254</v>
      </c>
      <c r="D194" s="81">
        <v>46007</v>
      </c>
      <c r="E194" s="146">
        <v>413000</v>
      </c>
      <c r="F194" s="3"/>
      <c r="G194" s="156">
        <v>413000</v>
      </c>
      <c r="H194" s="3"/>
      <c r="I194" s="3"/>
      <c r="J194" s="3"/>
    </row>
    <row r="195" spans="1:10" ht="39" x14ac:dyDescent="0.4">
      <c r="A195" s="49" t="s">
        <v>489</v>
      </c>
      <c r="B195" s="3"/>
      <c r="C195" s="41" t="s">
        <v>521</v>
      </c>
      <c r="D195" s="81">
        <v>46007</v>
      </c>
      <c r="E195" s="146">
        <v>230017.4</v>
      </c>
      <c r="F195" s="48"/>
      <c r="G195" s="146">
        <v>230017.4</v>
      </c>
      <c r="H195" s="3"/>
      <c r="I195" s="3"/>
      <c r="J195" s="3"/>
    </row>
    <row r="196" spans="1:10" ht="39" x14ac:dyDescent="0.4">
      <c r="A196" s="49" t="s">
        <v>489</v>
      </c>
      <c r="B196" s="3"/>
      <c r="C196" s="41" t="s">
        <v>659</v>
      </c>
      <c r="D196" s="81">
        <v>46069</v>
      </c>
      <c r="E196" s="146">
        <v>377000</v>
      </c>
      <c r="F196" s="48">
        <v>377000</v>
      </c>
      <c r="G196" s="64"/>
      <c r="H196" s="3"/>
      <c r="I196" s="3"/>
      <c r="J196" s="3"/>
    </row>
    <row r="197" spans="1:10" ht="39" x14ac:dyDescent="0.4">
      <c r="A197" s="49" t="s">
        <v>489</v>
      </c>
      <c r="B197" s="3"/>
      <c r="C197" s="41" t="s">
        <v>660</v>
      </c>
      <c r="D197" s="81">
        <v>46055</v>
      </c>
      <c r="E197" s="146">
        <v>215232</v>
      </c>
      <c r="F197" s="48">
        <v>215232</v>
      </c>
      <c r="G197" s="64"/>
      <c r="H197" s="3"/>
      <c r="I197" s="3"/>
      <c r="J197" s="3"/>
    </row>
    <row r="198" spans="1:10" ht="39" x14ac:dyDescent="0.4">
      <c r="A198" s="49" t="s">
        <v>489</v>
      </c>
      <c r="B198" s="3"/>
      <c r="C198" s="41" t="s">
        <v>661</v>
      </c>
      <c r="D198" s="81">
        <v>46059</v>
      </c>
      <c r="E198" s="146">
        <v>354000</v>
      </c>
      <c r="F198" s="48">
        <v>354000</v>
      </c>
      <c r="G198" s="156"/>
      <c r="H198" s="48"/>
      <c r="I198" s="48"/>
      <c r="J198" s="48"/>
    </row>
    <row r="199" spans="1:10" ht="34.5" customHeight="1" x14ac:dyDescent="0.4">
      <c r="A199" s="23" t="s">
        <v>623</v>
      </c>
      <c r="B199" s="3"/>
      <c r="C199" s="46" t="s">
        <v>481</v>
      </c>
      <c r="D199" s="150">
        <v>46070</v>
      </c>
      <c r="E199" s="144">
        <v>246620</v>
      </c>
      <c r="F199" s="48">
        <v>246620</v>
      </c>
      <c r="G199" s="156"/>
      <c r="H199" s="48"/>
      <c r="I199" s="48"/>
      <c r="J199" s="48"/>
    </row>
    <row r="200" spans="1:10" ht="17.25" x14ac:dyDescent="0.4">
      <c r="A200" s="46" t="s">
        <v>416</v>
      </c>
      <c r="B200" s="23"/>
      <c r="C200" s="23" t="s">
        <v>519</v>
      </c>
      <c r="D200" s="150">
        <v>46009</v>
      </c>
      <c r="E200" s="144">
        <v>67968</v>
      </c>
      <c r="F200" s="48"/>
      <c r="G200" s="156">
        <v>67968</v>
      </c>
      <c r="H200" s="48"/>
      <c r="I200" s="48"/>
      <c r="J200" s="48"/>
    </row>
    <row r="201" spans="1:10" ht="17.25" x14ac:dyDescent="0.4">
      <c r="A201" s="46" t="s">
        <v>416</v>
      </c>
      <c r="B201" s="23"/>
      <c r="C201" s="23" t="s">
        <v>284</v>
      </c>
      <c r="D201" s="150">
        <v>46029</v>
      </c>
      <c r="E201" s="144">
        <v>861762</v>
      </c>
      <c r="F201" s="48">
        <v>861762</v>
      </c>
      <c r="G201" s="156"/>
      <c r="H201" s="48"/>
      <c r="I201" s="48"/>
      <c r="J201" s="48"/>
    </row>
    <row r="202" spans="1:10" ht="17.25" x14ac:dyDescent="0.4">
      <c r="A202" s="46" t="s">
        <v>416</v>
      </c>
      <c r="B202" s="23"/>
      <c r="C202" s="23" t="s">
        <v>655</v>
      </c>
      <c r="D202" s="150">
        <v>46052</v>
      </c>
      <c r="E202" s="144">
        <v>1186319</v>
      </c>
      <c r="F202" s="48">
        <v>1186319</v>
      </c>
      <c r="G202" s="156"/>
      <c r="H202" s="48"/>
      <c r="I202" s="48"/>
      <c r="J202" s="48"/>
    </row>
    <row r="203" spans="1:10" ht="17.25" x14ac:dyDescent="0.4">
      <c r="A203" s="46" t="s">
        <v>416</v>
      </c>
      <c r="B203" s="23"/>
      <c r="C203" s="23" t="s">
        <v>665</v>
      </c>
      <c r="D203" s="150">
        <v>46057</v>
      </c>
      <c r="E203" s="144">
        <v>316000</v>
      </c>
      <c r="F203" s="48">
        <v>316000</v>
      </c>
      <c r="G203" s="156"/>
      <c r="H203" s="48"/>
      <c r="I203" s="48"/>
      <c r="J203" s="48"/>
    </row>
    <row r="204" spans="1:10" ht="17.25" x14ac:dyDescent="0.4">
      <c r="A204" s="46" t="s">
        <v>416</v>
      </c>
      <c r="B204" s="23"/>
      <c r="C204" s="23" t="s">
        <v>564</v>
      </c>
      <c r="D204" s="150">
        <v>46057</v>
      </c>
      <c r="E204" s="144">
        <v>52852.5</v>
      </c>
      <c r="F204" s="48">
        <v>52852.5</v>
      </c>
      <c r="G204" s="156"/>
      <c r="H204" s="48"/>
      <c r="I204" s="48"/>
      <c r="J204" s="48"/>
    </row>
    <row r="205" spans="1:10" ht="17.25" x14ac:dyDescent="0.4">
      <c r="A205" s="46" t="s">
        <v>416</v>
      </c>
      <c r="B205" s="23"/>
      <c r="C205" s="23" t="s">
        <v>668</v>
      </c>
      <c r="D205" s="150">
        <v>46069</v>
      </c>
      <c r="E205" s="144">
        <v>1337906</v>
      </c>
      <c r="F205" s="48">
        <v>1337906</v>
      </c>
      <c r="G205" s="156"/>
      <c r="H205" s="48"/>
      <c r="I205" s="48"/>
      <c r="J205" s="48"/>
    </row>
    <row r="206" spans="1:10" ht="17.25" x14ac:dyDescent="0.4">
      <c r="A206" s="46" t="s">
        <v>416</v>
      </c>
      <c r="B206" s="23"/>
      <c r="C206" s="23" t="s">
        <v>670</v>
      </c>
      <c r="D206" s="150">
        <v>45704</v>
      </c>
      <c r="E206" s="144">
        <v>488150</v>
      </c>
      <c r="F206" s="48">
        <v>488150</v>
      </c>
      <c r="G206" s="156"/>
      <c r="H206" s="48"/>
      <c r="I206" s="48"/>
      <c r="J206" s="48"/>
    </row>
    <row r="207" spans="1:10" ht="17.25" x14ac:dyDescent="0.4">
      <c r="A207" s="46" t="s">
        <v>464</v>
      </c>
      <c r="B207" s="23"/>
      <c r="C207" s="23" t="s">
        <v>243</v>
      </c>
      <c r="D207" s="150">
        <v>45903</v>
      </c>
      <c r="E207" s="144">
        <v>94400</v>
      </c>
      <c r="F207" s="48"/>
      <c r="G207" s="156"/>
      <c r="H207" s="48"/>
      <c r="I207" s="48">
        <v>94400</v>
      </c>
      <c r="J207" s="48"/>
    </row>
    <row r="208" spans="1:10" ht="17.25" x14ac:dyDescent="0.4">
      <c r="A208" s="46" t="s">
        <v>465</v>
      </c>
      <c r="B208" s="3">
        <v>133090694</v>
      </c>
      <c r="C208" s="3" t="s">
        <v>523</v>
      </c>
      <c r="D208" s="150">
        <v>45996</v>
      </c>
      <c r="E208" s="148">
        <v>398250</v>
      </c>
      <c r="F208" s="3"/>
      <c r="G208" s="156"/>
      <c r="H208" s="48">
        <v>398250</v>
      </c>
      <c r="I208" s="48"/>
      <c r="J208" s="48"/>
    </row>
    <row r="209" spans="1:11" ht="17.25" x14ac:dyDescent="0.4">
      <c r="A209" s="46" t="s">
        <v>465</v>
      </c>
      <c r="B209" s="3">
        <v>133090694</v>
      </c>
      <c r="C209" s="3" t="s">
        <v>524</v>
      </c>
      <c r="D209" s="150">
        <v>46006</v>
      </c>
      <c r="E209" s="148">
        <v>354000</v>
      </c>
      <c r="F209" s="3"/>
      <c r="G209" s="156"/>
      <c r="H209" s="48">
        <v>354000</v>
      </c>
      <c r="I209" s="48"/>
      <c r="J209" s="48"/>
    </row>
    <row r="210" spans="1:11" ht="17.25" x14ac:dyDescent="0.4">
      <c r="A210" s="46" t="s">
        <v>465</v>
      </c>
      <c r="B210" s="3">
        <v>133090694</v>
      </c>
      <c r="C210" s="3" t="s">
        <v>525</v>
      </c>
      <c r="D210" s="150">
        <v>46013</v>
      </c>
      <c r="E210" s="148">
        <v>309750</v>
      </c>
      <c r="F210" s="3"/>
      <c r="G210" s="156"/>
      <c r="H210" s="48">
        <v>309750</v>
      </c>
      <c r="I210" s="48"/>
      <c r="J210" s="48"/>
    </row>
    <row r="211" spans="1:11" ht="17.25" x14ac:dyDescent="0.4">
      <c r="A211" s="46" t="s">
        <v>465</v>
      </c>
      <c r="B211" s="3">
        <v>133090694</v>
      </c>
      <c r="C211" s="3" t="s">
        <v>526</v>
      </c>
      <c r="D211" s="150">
        <v>46022</v>
      </c>
      <c r="E211" s="148">
        <v>221250</v>
      </c>
      <c r="F211" s="3"/>
      <c r="G211" s="156"/>
      <c r="H211" s="48">
        <v>221250</v>
      </c>
      <c r="I211" s="48"/>
      <c r="J211" s="48"/>
    </row>
    <row r="212" spans="1:11" ht="17.25" x14ac:dyDescent="0.4">
      <c r="A212" s="46" t="s">
        <v>465</v>
      </c>
      <c r="B212" s="3">
        <v>133090694</v>
      </c>
      <c r="C212" s="3" t="s">
        <v>673</v>
      </c>
      <c r="D212" s="150">
        <v>46044</v>
      </c>
      <c r="E212" s="148">
        <v>73750</v>
      </c>
      <c r="F212" s="154"/>
      <c r="G212" s="156">
        <v>73750</v>
      </c>
      <c r="H212" s="48"/>
      <c r="I212" s="48"/>
      <c r="J212" s="48"/>
    </row>
    <row r="213" spans="1:11" ht="17.25" x14ac:dyDescent="0.4">
      <c r="A213" s="46" t="s">
        <v>465</v>
      </c>
      <c r="B213" s="3">
        <v>133090694</v>
      </c>
      <c r="C213" s="3" t="s">
        <v>674</v>
      </c>
      <c r="D213" s="150">
        <v>46049</v>
      </c>
      <c r="E213" s="148">
        <v>88500</v>
      </c>
      <c r="F213" s="148"/>
      <c r="G213" s="156">
        <v>88500</v>
      </c>
      <c r="H213" s="48"/>
      <c r="I213" s="48"/>
      <c r="J213" s="48"/>
    </row>
    <row r="214" spans="1:11" ht="17.25" x14ac:dyDescent="0.4">
      <c r="A214" s="46" t="s">
        <v>465</v>
      </c>
      <c r="B214" s="3">
        <v>133090694</v>
      </c>
      <c r="C214" s="3" t="s">
        <v>675</v>
      </c>
      <c r="D214" s="150">
        <v>46049</v>
      </c>
      <c r="E214" s="148">
        <v>486750</v>
      </c>
      <c r="F214" s="148">
        <v>486750</v>
      </c>
      <c r="G214" s="156"/>
      <c r="H214" s="48"/>
      <c r="I214" s="48"/>
      <c r="J214" s="48"/>
    </row>
    <row r="215" spans="1:11" ht="17.25" x14ac:dyDescent="0.4">
      <c r="A215" s="46" t="s">
        <v>465</v>
      </c>
      <c r="B215" s="3">
        <v>133090694</v>
      </c>
      <c r="C215" s="3" t="s">
        <v>676</v>
      </c>
      <c r="D215" s="150">
        <v>46070</v>
      </c>
      <c r="E215" s="148">
        <v>619500</v>
      </c>
      <c r="F215" s="148">
        <v>619500</v>
      </c>
      <c r="G215" s="156"/>
      <c r="H215" s="48"/>
      <c r="I215" s="48"/>
      <c r="J215" s="48"/>
    </row>
    <row r="216" spans="1:11" ht="17.25" x14ac:dyDescent="0.4">
      <c r="A216" s="46" t="s">
        <v>75</v>
      </c>
      <c r="B216" s="3">
        <v>131480454</v>
      </c>
      <c r="C216" s="46" t="s">
        <v>235</v>
      </c>
      <c r="D216" s="47">
        <v>45838</v>
      </c>
      <c r="E216" s="155">
        <v>126428.2</v>
      </c>
      <c r="F216" s="48"/>
      <c r="G216" s="156"/>
      <c r="H216" s="48"/>
      <c r="I216" s="48">
        <v>126428.2</v>
      </c>
      <c r="J216" s="48"/>
    </row>
    <row r="217" spans="1:11" ht="17.25" x14ac:dyDescent="0.4">
      <c r="A217" s="46" t="s">
        <v>75</v>
      </c>
      <c r="B217" s="3">
        <v>131480454</v>
      </c>
      <c r="C217" s="46" t="s">
        <v>237</v>
      </c>
      <c r="D217" s="47">
        <v>45849</v>
      </c>
      <c r="E217" s="155">
        <v>900442</v>
      </c>
      <c r="F217" s="48"/>
      <c r="G217" s="156"/>
      <c r="H217" s="48">
        <v>900442</v>
      </c>
      <c r="I217" s="48"/>
      <c r="J217" s="48"/>
    </row>
    <row r="218" spans="1:11" ht="17.25" x14ac:dyDescent="0.4">
      <c r="A218" s="46" t="s">
        <v>75</v>
      </c>
      <c r="B218" s="3">
        <v>131480454</v>
      </c>
      <c r="C218" s="46" t="s">
        <v>239</v>
      </c>
      <c r="D218" s="47">
        <v>45880</v>
      </c>
      <c r="E218" s="155">
        <v>515460</v>
      </c>
      <c r="F218" s="48"/>
      <c r="G218" s="156">
        <v>515460</v>
      </c>
      <c r="H218" s="48"/>
      <c r="I218" s="48"/>
      <c r="J218" s="48"/>
    </row>
    <row r="219" spans="1:11" ht="17.25" x14ac:dyDescent="0.4">
      <c r="A219" s="46" t="s">
        <v>75</v>
      </c>
      <c r="B219" s="3">
        <v>131480454</v>
      </c>
      <c r="C219" s="46" t="s">
        <v>582</v>
      </c>
      <c r="D219" s="47">
        <v>45999</v>
      </c>
      <c r="E219" s="155">
        <v>1672096</v>
      </c>
      <c r="F219" s="48"/>
      <c r="G219" s="156">
        <v>1672096</v>
      </c>
      <c r="H219" s="48"/>
      <c r="I219" s="48"/>
      <c r="J219" s="48"/>
    </row>
    <row r="220" spans="1:11" ht="17.25" x14ac:dyDescent="0.4">
      <c r="A220" s="49" t="s">
        <v>86</v>
      </c>
      <c r="B220" s="3">
        <v>101554942</v>
      </c>
      <c r="C220" s="46" t="s">
        <v>279</v>
      </c>
      <c r="D220" s="47">
        <v>45841</v>
      </c>
      <c r="E220" s="155">
        <v>29928</v>
      </c>
      <c r="F220" s="48"/>
      <c r="G220" s="156"/>
      <c r="H220" s="48">
        <v>29928</v>
      </c>
      <c r="I220" s="48"/>
      <c r="J220" s="48"/>
      <c r="K220" s="53"/>
    </row>
    <row r="221" spans="1:11" ht="17.25" x14ac:dyDescent="0.4">
      <c r="A221" s="49" t="s">
        <v>86</v>
      </c>
      <c r="B221" s="3">
        <v>101554942</v>
      </c>
      <c r="C221" s="46" t="s">
        <v>466</v>
      </c>
      <c r="D221" s="47">
        <v>45861</v>
      </c>
      <c r="E221" s="155">
        <v>20890</v>
      </c>
      <c r="F221" s="48"/>
      <c r="G221" s="156"/>
      <c r="H221" s="48">
        <v>20890</v>
      </c>
      <c r="I221" s="48"/>
      <c r="J221" s="48"/>
      <c r="K221" s="53"/>
    </row>
    <row r="222" spans="1:11" ht="17.25" x14ac:dyDescent="0.4">
      <c r="A222" s="49" t="s">
        <v>86</v>
      </c>
      <c r="B222" s="3">
        <v>101554942</v>
      </c>
      <c r="C222" s="46" t="s">
        <v>530</v>
      </c>
      <c r="D222" s="47">
        <v>45944</v>
      </c>
      <c r="E222" s="155">
        <v>10490</v>
      </c>
      <c r="F222" s="48"/>
      <c r="G222" s="156"/>
      <c r="H222" s="48"/>
      <c r="I222" s="48">
        <v>10490</v>
      </c>
      <c r="J222" s="48"/>
      <c r="K222" s="53"/>
    </row>
    <row r="223" spans="1:11" ht="17.25" x14ac:dyDescent="0.4">
      <c r="A223" s="49" t="s">
        <v>86</v>
      </c>
      <c r="B223" s="3">
        <v>101554942</v>
      </c>
      <c r="C223" s="46" t="s">
        <v>532</v>
      </c>
      <c r="D223" s="47">
        <v>46030</v>
      </c>
      <c r="E223" s="155">
        <v>18792</v>
      </c>
      <c r="F223" s="48">
        <v>18792</v>
      </c>
      <c r="G223" s="156"/>
      <c r="H223" s="48"/>
      <c r="I223" s="48"/>
      <c r="J223" s="48"/>
      <c r="K223" s="54"/>
    </row>
    <row r="224" spans="1:11" ht="17.25" x14ac:dyDescent="0.4">
      <c r="A224" s="49" t="s">
        <v>86</v>
      </c>
      <c r="B224" s="3">
        <v>101554942</v>
      </c>
      <c r="C224" s="46" t="s">
        <v>534</v>
      </c>
      <c r="D224" s="47">
        <v>46041</v>
      </c>
      <c r="E224" s="155">
        <v>17400</v>
      </c>
      <c r="F224" s="48">
        <v>17400</v>
      </c>
      <c r="G224" s="156"/>
      <c r="H224" s="48"/>
      <c r="I224" s="48"/>
      <c r="J224" s="48"/>
      <c r="K224" s="54"/>
    </row>
    <row r="225" spans="1:11" ht="17.25" x14ac:dyDescent="0.4">
      <c r="A225" s="49" t="s">
        <v>579</v>
      </c>
      <c r="B225" s="3">
        <v>1314677042</v>
      </c>
      <c r="C225" s="46" t="s">
        <v>477</v>
      </c>
      <c r="D225" s="47">
        <v>45999</v>
      </c>
      <c r="E225" s="155">
        <v>491135</v>
      </c>
      <c r="F225" s="48">
        <v>491135</v>
      </c>
      <c r="G225" s="156"/>
      <c r="H225" s="48"/>
      <c r="I225" s="48"/>
      <c r="J225" s="48"/>
      <c r="K225" s="54"/>
    </row>
    <row r="226" spans="1:11" ht="45" customHeight="1" x14ac:dyDescent="0.4">
      <c r="A226" s="49" t="s">
        <v>482</v>
      </c>
      <c r="B226" s="3">
        <v>132272562</v>
      </c>
      <c r="C226" s="23" t="s">
        <v>536</v>
      </c>
      <c r="D226" s="24">
        <v>45993</v>
      </c>
      <c r="E226" s="146">
        <v>330266.74</v>
      </c>
      <c r="F226" s="48"/>
      <c r="G226" s="156">
        <v>330266.74</v>
      </c>
      <c r="H226" s="48"/>
      <c r="I226" s="48"/>
      <c r="J226" s="48"/>
      <c r="K226" s="54"/>
    </row>
    <row r="227" spans="1:11" ht="45" customHeight="1" x14ac:dyDescent="0.4">
      <c r="A227" s="49" t="s">
        <v>482</v>
      </c>
      <c r="B227" s="3">
        <v>132272562</v>
      </c>
      <c r="C227" s="23" t="s">
        <v>538</v>
      </c>
      <c r="D227" s="24">
        <v>46037</v>
      </c>
      <c r="E227" s="146">
        <v>280344</v>
      </c>
      <c r="F227" s="48">
        <v>280344</v>
      </c>
      <c r="G227" s="156"/>
      <c r="H227" s="48"/>
      <c r="I227" s="48"/>
      <c r="J227" s="48"/>
      <c r="K227" s="54"/>
    </row>
    <row r="228" spans="1:11" ht="45" customHeight="1" x14ac:dyDescent="0.4">
      <c r="A228" s="49" t="s">
        <v>482</v>
      </c>
      <c r="B228" s="3">
        <v>132272562</v>
      </c>
      <c r="C228" s="23" t="s">
        <v>589</v>
      </c>
      <c r="D228" s="24">
        <v>46037</v>
      </c>
      <c r="E228" s="146">
        <v>917326.5</v>
      </c>
      <c r="F228" s="48">
        <v>917326.5</v>
      </c>
      <c r="G228" s="156"/>
      <c r="H228" s="48"/>
      <c r="I228" s="48"/>
      <c r="J228" s="48"/>
      <c r="K228" s="54"/>
    </row>
    <row r="229" spans="1:11" ht="45" customHeight="1" x14ac:dyDescent="0.4">
      <c r="A229" s="49" t="s">
        <v>482</v>
      </c>
      <c r="B229" s="3">
        <v>132272562</v>
      </c>
      <c r="C229" s="23" t="s">
        <v>679</v>
      </c>
      <c r="D229" s="24">
        <v>46069</v>
      </c>
      <c r="E229" s="146">
        <v>268152</v>
      </c>
      <c r="F229" s="48">
        <v>268152</v>
      </c>
      <c r="G229" s="156"/>
      <c r="H229" s="48"/>
      <c r="I229" s="48"/>
      <c r="J229" s="48"/>
      <c r="K229" s="54"/>
    </row>
    <row r="230" spans="1:11" ht="45" customHeight="1" x14ac:dyDescent="0.4">
      <c r="A230" s="49" t="s">
        <v>482</v>
      </c>
      <c r="B230" s="3">
        <v>132272562</v>
      </c>
      <c r="C230" s="23" t="s">
        <v>681</v>
      </c>
      <c r="D230" s="24">
        <v>46070</v>
      </c>
      <c r="E230" s="146">
        <v>830572.2</v>
      </c>
      <c r="F230" s="106">
        <v>830572.2</v>
      </c>
      <c r="G230" s="156"/>
      <c r="H230" s="48"/>
      <c r="I230" s="48"/>
      <c r="J230" s="48"/>
      <c r="K230" s="54"/>
    </row>
    <row r="231" spans="1:11" ht="17.25" x14ac:dyDescent="0.4">
      <c r="A231" s="46" t="s">
        <v>91</v>
      </c>
      <c r="B231" s="3">
        <v>131041108</v>
      </c>
      <c r="C231" s="46" t="s">
        <v>288</v>
      </c>
      <c r="D231" s="47">
        <v>45825</v>
      </c>
      <c r="E231" s="155">
        <v>2600</v>
      </c>
      <c r="F231" s="48"/>
      <c r="G231" s="156"/>
      <c r="H231" s="48">
        <v>2600</v>
      </c>
      <c r="I231" s="48"/>
      <c r="J231" s="48"/>
    </row>
    <row r="232" spans="1:11" ht="17.25" x14ac:dyDescent="0.4">
      <c r="A232" s="46" t="s">
        <v>91</v>
      </c>
      <c r="B232" s="3">
        <v>131041108</v>
      </c>
      <c r="C232" s="41" t="s">
        <v>289</v>
      </c>
      <c r="D232" s="40">
        <v>45904</v>
      </c>
      <c r="E232" s="155">
        <v>4500</v>
      </c>
      <c r="F232" s="48"/>
      <c r="G232" s="156">
        <v>4500</v>
      </c>
      <c r="H232" s="48"/>
      <c r="I232" s="48"/>
      <c r="J232" s="48"/>
    </row>
    <row r="233" spans="1:11" ht="17.25" x14ac:dyDescent="0.4">
      <c r="A233" s="46" t="s">
        <v>91</v>
      </c>
      <c r="B233" s="3">
        <v>131041108</v>
      </c>
      <c r="C233" s="41" t="s">
        <v>290</v>
      </c>
      <c r="D233" s="40">
        <v>45922</v>
      </c>
      <c r="E233" s="155">
        <v>2200</v>
      </c>
      <c r="F233" s="48"/>
      <c r="G233" s="156">
        <v>2200</v>
      </c>
      <c r="H233" s="48"/>
      <c r="I233" s="48"/>
      <c r="J233" s="48"/>
    </row>
    <row r="234" spans="1:11" ht="17.25" x14ac:dyDescent="0.4">
      <c r="A234" s="46" t="s">
        <v>91</v>
      </c>
      <c r="B234" s="3">
        <v>131041108</v>
      </c>
      <c r="C234" s="41" t="s">
        <v>291</v>
      </c>
      <c r="D234" s="40">
        <v>45925</v>
      </c>
      <c r="E234" s="155">
        <v>1100</v>
      </c>
      <c r="F234" s="48"/>
      <c r="G234" s="156">
        <v>1100</v>
      </c>
      <c r="H234" s="48"/>
      <c r="I234" s="48"/>
      <c r="J234" s="48"/>
    </row>
    <row r="235" spans="1:11" ht="17.25" x14ac:dyDescent="0.4">
      <c r="A235" s="46" t="s">
        <v>91</v>
      </c>
      <c r="B235" s="3">
        <v>131041108</v>
      </c>
      <c r="C235" s="41" t="s">
        <v>292</v>
      </c>
      <c r="D235" s="40">
        <v>45931</v>
      </c>
      <c r="E235" s="155">
        <v>2000</v>
      </c>
      <c r="F235" s="48">
        <v>2000</v>
      </c>
      <c r="G235" s="156"/>
      <c r="H235" s="48"/>
      <c r="I235" s="48"/>
      <c r="J235" s="48"/>
    </row>
    <row r="236" spans="1:11" ht="17.25" x14ac:dyDescent="0.4">
      <c r="A236" s="46" t="s">
        <v>91</v>
      </c>
      <c r="B236" s="3">
        <v>131041108</v>
      </c>
      <c r="C236" s="41" t="s">
        <v>584</v>
      </c>
      <c r="D236" s="40">
        <v>45939</v>
      </c>
      <c r="E236" s="155">
        <v>2050</v>
      </c>
      <c r="F236" s="48">
        <v>2050</v>
      </c>
      <c r="G236" s="156"/>
      <c r="H236" s="48"/>
      <c r="I236" s="48"/>
      <c r="J236" s="48"/>
    </row>
    <row r="237" spans="1:11" ht="17.25" x14ac:dyDescent="0.4">
      <c r="A237" s="46" t="s">
        <v>91</v>
      </c>
      <c r="B237" s="3">
        <v>131041108</v>
      </c>
      <c r="C237" s="41" t="s">
        <v>294</v>
      </c>
      <c r="D237" s="40">
        <v>45941</v>
      </c>
      <c r="E237" s="155">
        <v>2350</v>
      </c>
      <c r="F237" s="48">
        <v>2350</v>
      </c>
      <c r="G237" s="156"/>
      <c r="H237" s="48"/>
      <c r="I237" s="48"/>
      <c r="J237" s="48"/>
    </row>
    <row r="238" spans="1:11" ht="17.25" x14ac:dyDescent="0.4">
      <c r="A238" s="46" t="s">
        <v>91</v>
      </c>
      <c r="B238" s="3">
        <v>131041108</v>
      </c>
      <c r="C238" s="41" t="s">
        <v>295</v>
      </c>
      <c r="D238" s="40">
        <v>45951</v>
      </c>
      <c r="E238" s="155">
        <v>1600</v>
      </c>
      <c r="F238" s="48">
        <v>1600</v>
      </c>
      <c r="G238" s="156"/>
      <c r="H238" s="48"/>
      <c r="I238" s="48"/>
      <c r="J238" s="48"/>
    </row>
    <row r="239" spans="1:11" ht="17.25" x14ac:dyDescent="0.4">
      <c r="A239" s="46" t="s">
        <v>91</v>
      </c>
      <c r="B239" s="3">
        <v>131041108</v>
      </c>
      <c r="C239" s="41" t="s">
        <v>585</v>
      </c>
      <c r="D239" s="40">
        <v>45964</v>
      </c>
      <c r="E239" s="155">
        <v>1500</v>
      </c>
      <c r="F239" s="48">
        <v>1500</v>
      </c>
      <c r="G239" s="156"/>
      <c r="H239" s="48"/>
      <c r="I239" s="48"/>
      <c r="J239" s="48"/>
    </row>
    <row r="240" spans="1:11" ht="17.25" x14ac:dyDescent="0.4">
      <c r="A240" s="46" t="s">
        <v>91</v>
      </c>
      <c r="B240" s="3">
        <v>131041108</v>
      </c>
      <c r="C240" s="41" t="s">
        <v>586</v>
      </c>
      <c r="D240" s="81">
        <v>45979</v>
      </c>
      <c r="E240" s="155">
        <v>10000</v>
      </c>
      <c r="F240" s="48">
        <v>10000</v>
      </c>
      <c r="G240" s="156"/>
      <c r="H240" s="48"/>
      <c r="I240" s="48"/>
      <c r="J240" s="48"/>
    </row>
    <row r="241" spans="1:10" ht="17.25" x14ac:dyDescent="0.4">
      <c r="A241" s="46" t="s">
        <v>91</v>
      </c>
      <c r="B241" s="3">
        <v>131041108</v>
      </c>
      <c r="C241" s="41" t="s">
        <v>541</v>
      </c>
      <c r="D241" s="81">
        <v>45983</v>
      </c>
      <c r="E241" s="155">
        <v>1000</v>
      </c>
      <c r="F241" s="48">
        <v>1000</v>
      </c>
      <c r="G241" s="156"/>
      <c r="H241" s="48"/>
      <c r="I241" s="48"/>
      <c r="J241" s="48"/>
    </row>
    <row r="242" spans="1:10" ht="17.25" x14ac:dyDescent="0.4">
      <c r="A242" s="46" t="s">
        <v>91</v>
      </c>
      <c r="B242" s="3">
        <v>131041108</v>
      </c>
      <c r="C242" s="41" t="s">
        <v>542</v>
      </c>
      <c r="D242" s="81">
        <v>45994</v>
      </c>
      <c r="E242" s="155">
        <v>9000</v>
      </c>
      <c r="F242" s="48">
        <v>9000</v>
      </c>
      <c r="G242" s="156"/>
      <c r="H242" s="48"/>
      <c r="I242" s="48"/>
      <c r="J242" s="48"/>
    </row>
    <row r="243" spans="1:10" ht="17.25" x14ac:dyDescent="0.4">
      <c r="A243" s="46" t="s">
        <v>91</v>
      </c>
      <c r="B243" s="3">
        <v>131041108</v>
      </c>
      <c r="C243" s="41" t="s">
        <v>590</v>
      </c>
      <c r="D243" s="81">
        <v>46008</v>
      </c>
      <c r="E243" s="155">
        <v>12000</v>
      </c>
      <c r="F243" s="48">
        <v>12000</v>
      </c>
      <c r="G243" s="156"/>
      <c r="H243" s="48"/>
      <c r="I243" s="48"/>
      <c r="J243" s="48"/>
    </row>
    <row r="244" spans="1:10" ht="17.25" x14ac:dyDescent="0.4">
      <c r="A244" s="46" t="s">
        <v>91</v>
      </c>
      <c r="B244" s="3">
        <v>131041108</v>
      </c>
      <c r="C244" s="41" t="s">
        <v>592</v>
      </c>
      <c r="D244" s="81">
        <v>46008</v>
      </c>
      <c r="E244" s="155">
        <v>5400</v>
      </c>
      <c r="F244" s="48">
        <v>5400</v>
      </c>
      <c r="G244" s="156"/>
      <c r="H244" s="48"/>
      <c r="I244" s="48"/>
      <c r="J244" s="48"/>
    </row>
    <row r="245" spans="1:10" ht="17.25" x14ac:dyDescent="0.4">
      <c r="A245" s="46" t="s">
        <v>91</v>
      </c>
      <c r="B245" s="3">
        <v>131041108</v>
      </c>
      <c r="C245" s="41" t="s">
        <v>591</v>
      </c>
      <c r="D245" s="81">
        <v>46029</v>
      </c>
      <c r="E245" s="155">
        <v>9800</v>
      </c>
      <c r="F245" s="48">
        <v>9800</v>
      </c>
      <c r="G245" s="156"/>
      <c r="H245" s="48"/>
      <c r="I245" s="48"/>
      <c r="J245" s="48"/>
    </row>
    <row r="246" spans="1:10" ht="17.25" x14ac:dyDescent="0.4">
      <c r="A246" s="46" t="s">
        <v>91</v>
      </c>
      <c r="B246" s="3">
        <v>131041108</v>
      </c>
      <c r="C246" s="41" t="s">
        <v>684</v>
      </c>
      <c r="D246" s="40">
        <v>46045</v>
      </c>
      <c r="E246" s="155">
        <v>9450</v>
      </c>
      <c r="F246" s="68">
        <v>9450</v>
      </c>
      <c r="G246" s="156"/>
      <c r="H246" s="48"/>
      <c r="I246" s="48"/>
      <c r="J246" s="48"/>
    </row>
    <row r="247" spans="1:10" ht="17.25" x14ac:dyDescent="0.4">
      <c r="A247" s="46" t="s">
        <v>91</v>
      </c>
      <c r="B247" s="3">
        <v>131041108</v>
      </c>
      <c r="C247" s="41" t="s">
        <v>685</v>
      </c>
      <c r="D247" s="40">
        <v>46064</v>
      </c>
      <c r="E247" s="155">
        <v>10000</v>
      </c>
      <c r="F247" s="68">
        <v>10000</v>
      </c>
      <c r="G247" s="156"/>
      <c r="H247" s="48"/>
      <c r="I247" s="48"/>
      <c r="J247" s="48"/>
    </row>
    <row r="248" spans="1:10" ht="17.25" x14ac:dyDescent="0.4">
      <c r="A248" s="46" t="s">
        <v>91</v>
      </c>
      <c r="B248" s="3">
        <v>131041108</v>
      </c>
      <c r="C248" s="41" t="s">
        <v>686</v>
      </c>
      <c r="D248" s="40">
        <v>46073</v>
      </c>
      <c r="E248" s="155">
        <v>8100</v>
      </c>
      <c r="F248" s="68">
        <v>8100</v>
      </c>
      <c r="G248" s="156"/>
      <c r="H248" s="48"/>
      <c r="I248" s="48"/>
      <c r="J248" s="48"/>
    </row>
    <row r="249" spans="1:10" ht="17.25" x14ac:dyDescent="0.4">
      <c r="A249" s="46" t="s">
        <v>296</v>
      </c>
      <c r="B249" s="3">
        <v>130861161</v>
      </c>
      <c r="C249" s="23" t="s">
        <v>297</v>
      </c>
      <c r="D249" s="25">
        <v>45720</v>
      </c>
      <c r="E249" s="146">
        <v>145730</v>
      </c>
      <c r="F249" s="48"/>
      <c r="G249" s="156"/>
      <c r="H249" s="48"/>
      <c r="I249" s="48">
        <v>145730</v>
      </c>
      <c r="J249" s="48"/>
    </row>
    <row r="250" spans="1:10" ht="17.25" x14ac:dyDescent="0.4">
      <c r="A250" s="70" t="s">
        <v>296</v>
      </c>
      <c r="B250" s="3">
        <v>130861161</v>
      </c>
      <c r="C250" s="23" t="s">
        <v>299</v>
      </c>
      <c r="D250" s="24">
        <v>45791</v>
      </c>
      <c r="E250" s="146">
        <v>75520</v>
      </c>
      <c r="F250" s="48"/>
      <c r="G250" s="156">
        <v>75520</v>
      </c>
      <c r="H250" s="48"/>
      <c r="I250" s="48"/>
      <c r="J250" s="48"/>
    </row>
    <row r="251" spans="1:10" ht="17.25" x14ac:dyDescent="0.4">
      <c r="A251" s="70" t="s">
        <v>296</v>
      </c>
      <c r="B251" s="3">
        <v>130861161</v>
      </c>
      <c r="C251" s="23" t="s">
        <v>301</v>
      </c>
      <c r="D251" s="24">
        <v>45807</v>
      </c>
      <c r="E251" s="146">
        <v>88500</v>
      </c>
      <c r="F251" s="48"/>
      <c r="G251" s="156">
        <v>88500</v>
      </c>
      <c r="H251" s="48"/>
      <c r="I251" s="48"/>
      <c r="J251" s="48"/>
    </row>
    <row r="252" spans="1:10" ht="17.25" x14ac:dyDescent="0.4">
      <c r="A252" s="70" t="s">
        <v>296</v>
      </c>
      <c r="B252" s="3">
        <v>130861161</v>
      </c>
      <c r="C252" s="23" t="s">
        <v>303</v>
      </c>
      <c r="D252" s="24">
        <v>45903</v>
      </c>
      <c r="E252" s="146">
        <v>6372</v>
      </c>
      <c r="F252" s="48"/>
      <c r="G252" s="156">
        <v>6372</v>
      </c>
      <c r="H252" s="48"/>
      <c r="I252" s="48"/>
      <c r="J252" s="48"/>
    </row>
    <row r="253" spans="1:10" ht="17.25" x14ac:dyDescent="0.4">
      <c r="A253" s="70" t="s">
        <v>296</v>
      </c>
      <c r="B253" s="3">
        <v>130861161</v>
      </c>
      <c r="C253" s="23" t="s">
        <v>305</v>
      </c>
      <c r="D253" s="24">
        <v>45964</v>
      </c>
      <c r="E253" s="146">
        <v>30680</v>
      </c>
      <c r="F253" s="48">
        <v>30680</v>
      </c>
      <c r="G253" s="156"/>
      <c r="H253" s="48"/>
      <c r="I253" s="48"/>
      <c r="J253" s="48"/>
    </row>
    <row r="254" spans="1:10" ht="17.25" x14ac:dyDescent="0.4">
      <c r="A254" s="70" t="s">
        <v>296</v>
      </c>
      <c r="B254" s="3">
        <v>130861161</v>
      </c>
      <c r="C254" s="23" t="s">
        <v>543</v>
      </c>
      <c r="D254" s="24">
        <v>45994</v>
      </c>
      <c r="E254" s="146">
        <v>503742</v>
      </c>
      <c r="F254" s="48">
        <v>503742</v>
      </c>
      <c r="G254" s="156"/>
      <c r="H254" s="48"/>
      <c r="I254" s="48"/>
      <c r="J254" s="48"/>
    </row>
    <row r="255" spans="1:10" ht="17.25" x14ac:dyDescent="0.4">
      <c r="A255" s="70" t="s">
        <v>296</v>
      </c>
      <c r="B255" s="3">
        <v>130861161</v>
      </c>
      <c r="C255" s="23" t="s">
        <v>689</v>
      </c>
      <c r="D255" s="24">
        <v>45687</v>
      </c>
      <c r="E255" s="146">
        <v>168504</v>
      </c>
      <c r="F255" s="48">
        <v>168504</v>
      </c>
      <c r="G255" s="156"/>
      <c r="H255" s="48"/>
      <c r="I255" s="48"/>
      <c r="J255" s="48"/>
    </row>
    <row r="256" spans="1:10" ht="17.25" x14ac:dyDescent="0.4">
      <c r="A256" s="46" t="s">
        <v>307</v>
      </c>
      <c r="B256" s="3">
        <v>401007452</v>
      </c>
      <c r="C256" s="46" t="s">
        <v>306</v>
      </c>
      <c r="D256" s="47">
        <v>45839</v>
      </c>
      <c r="E256" s="155">
        <v>40000</v>
      </c>
      <c r="F256" s="48"/>
      <c r="G256" s="156"/>
      <c r="H256" s="48">
        <v>40000</v>
      </c>
      <c r="I256" s="48"/>
      <c r="J256" s="48"/>
    </row>
    <row r="257" spans="1:11" ht="17.25" x14ac:dyDescent="0.4">
      <c r="A257" s="125" t="s">
        <v>690</v>
      </c>
      <c r="B257" s="3"/>
      <c r="C257" s="46" t="s">
        <v>659</v>
      </c>
      <c r="D257" s="47">
        <v>46059</v>
      </c>
      <c r="E257" s="155">
        <v>1052640.24</v>
      </c>
      <c r="F257" s="48">
        <v>1052640.24</v>
      </c>
      <c r="G257" s="156"/>
      <c r="H257" s="48"/>
      <c r="I257" s="48"/>
      <c r="J257" s="48"/>
    </row>
    <row r="258" spans="1:11" ht="27" x14ac:dyDescent="0.4">
      <c r="A258" s="46" t="s">
        <v>593</v>
      </c>
      <c r="B258" s="3"/>
      <c r="C258" s="46" t="s">
        <v>594</v>
      </c>
      <c r="D258" s="47">
        <v>45995</v>
      </c>
      <c r="E258" s="155">
        <v>111194.78</v>
      </c>
      <c r="F258" s="48">
        <v>111194.78</v>
      </c>
      <c r="G258" s="156"/>
      <c r="H258" s="48"/>
      <c r="I258" s="48"/>
      <c r="J258" s="48"/>
    </row>
    <row r="259" spans="1:11" ht="17.25" x14ac:dyDescent="0.4">
      <c r="A259" s="46" t="s">
        <v>595</v>
      </c>
      <c r="B259" s="3"/>
      <c r="C259" s="46" t="s">
        <v>596</v>
      </c>
      <c r="D259" s="47">
        <v>46021</v>
      </c>
      <c r="E259" s="155">
        <v>122602</v>
      </c>
      <c r="F259" s="48"/>
      <c r="G259" s="156">
        <v>122602</v>
      </c>
      <c r="H259" s="48"/>
      <c r="I259" s="48"/>
      <c r="J259" s="48"/>
    </row>
    <row r="260" spans="1:11" ht="17.25" x14ac:dyDescent="0.4">
      <c r="A260" s="46" t="s">
        <v>483</v>
      </c>
      <c r="B260" s="3">
        <v>130534519</v>
      </c>
      <c r="C260" s="46" t="s">
        <v>427</v>
      </c>
      <c r="D260" s="47">
        <v>45973</v>
      </c>
      <c r="E260" s="155">
        <v>244945.99</v>
      </c>
      <c r="F260" s="48">
        <v>244945.99</v>
      </c>
      <c r="G260" s="156"/>
      <c r="H260" s="48"/>
      <c r="I260" s="48"/>
      <c r="J260" s="48"/>
    </row>
    <row r="261" spans="1:11" ht="17.25" x14ac:dyDescent="0.4">
      <c r="A261" s="46" t="s">
        <v>483</v>
      </c>
      <c r="B261" s="3">
        <v>130534519</v>
      </c>
      <c r="C261" s="46" t="s">
        <v>428</v>
      </c>
      <c r="D261" s="47">
        <v>45982</v>
      </c>
      <c r="E261" s="155">
        <v>630883.46</v>
      </c>
      <c r="F261" s="48">
        <v>630883.46</v>
      </c>
      <c r="G261" s="156"/>
      <c r="H261" s="48"/>
      <c r="I261" s="48"/>
      <c r="J261" s="48"/>
    </row>
    <row r="262" spans="1:11" ht="17.25" x14ac:dyDescent="0.4">
      <c r="A262" s="46" t="s">
        <v>615</v>
      </c>
      <c r="B262" s="3"/>
      <c r="C262" s="122" t="s">
        <v>692</v>
      </c>
      <c r="D262" s="47">
        <v>46069</v>
      </c>
      <c r="E262" s="155">
        <v>22500</v>
      </c>
      <c r="F262" s="48">
        <v>22500</v>
      </c>
      <c r="G262" s="156"/>
      <c r="H262" s="48"/>
      <c r="I262" s="48"/>
      <c r="J262" s="48"/>
    </row>
    <row r="263" spans="1:11" ht="17.25" x14ac:dyDescent="0.4">
      <c r="A263" s="49" t="s">
        <v>101</v>
      </c>
      <c r="B263" s="3">
        <v>132801911</v>
      </c>
      <c r="C263" s="51" t="s">
        <v>312</v>
      </c>
      <c r="D263" s="52">
        <v>45816</v>
      </c>
      <c r="E263" s="155">
        <v>540000</v>
      </c>
      <c r="F263" s="48"/>
      <c r="G263" s="156"/>
      <c r="H263" s="48"/>
      <c r="I263" s="48">
        <v>540000</v>
      </c>
      <c r="J263" s="48"/>
    </row>
    <row r="264" spans="1:11" ht="17.25" x14ac:dyDescent="0.4">
      <c r="A264" s="49" t="s">
        <v>467</v>
      </c>
      <c r="B264" s="3">
        <v>130893489</v>
      </c>
      <c r="C264" s="23" t="s">
        <v>695</v>
      </c>
      <c r="D264" s="24">
        <v>46048</v>
      </c>
      <c r="E264" s="146">
        <v>476724.6</v>
      </c>
      <c r="F264" s="146">
        <v>476724.6</v>
      </c>
      <c r="G264" s="156"/>
      <c r="H264" s="48"/>
      <c r="I264" s="48"/>
      <c r="J264" s="48"/>
      <c r="K264" s="54"/>
    </row>
    <row r="265" spans="1:11" ht="17.25" x14ac:dyDescent="0.4">
      <c r="A265" s="49" t="s">
        <v>467</v>
      </c>
      <c r="B265" s="3">
        <v>130893489</v>
      </c>
      <c r="C265" s="23" t="s">
        <v>696</v>
      </c>
      <c r="D265" s="24">
        <v>46055</v>
      </c>
      <c r="E265" s="146">
        <v>501472</v>
      </c>
      <c r="F265" s="146">
        <v>501472</v>
      </c>
      <c r="G265" s="156"/>
      <c r="H265" s="48"/>
      <c r="I265" s="48"/>
      <c r="J265" s="48"/>
      <c r="K265" s="54"/>
    </row>
    <row r="266" spans="1:11" ht="17.25" x14ac:dyDescent="0.4">
      <c r="A266" s="49" t="s">
        <v>467</v>
      </c>
      <c r="B266" s="3">
        <v>130893489</v>
      </c>
      <c r="C266" s="23" t="s">
        <v>697</v>
      </c>
      <c r="D266" s="24">
        <v>46062</v>
      </c>
      <c r="E266" s="146">
        <v>481656.4</v>
      </c>
      <c r="F266" s="146">
        <v>481656.4</v>
      </c>
      <c r="G266" s="156"/>
      <c r="H266" s="48"/>
      <c r="I266" s="48"/>
      <c r="J266" s="48"/>
      <c r="K266" s="54"/>
    </row>
    <row r="267" spans="1:11" ht="17.25" x14ac:dyDescent="0.4">
      <c r="A267" s="49" t="s">
        <v>467</v>
      </c>
      <c r="B267" s="3">
        <v>130893489</v>
      </c>
      <c r="C267" s="23" t="s">
        <v>698</v>
      </c>
      <c r="D267" s="24">
        <v>46069</v>
      </c>
      <c r="E267" s="146">
        <v>425964.6</v>
      </c>
      <c r="F267" s="146">
        <v>425964.6</v>
      </c>
      <c r="G267" s="156"/>
      <c r="H267" s="48"/>
      <c r="I267" s="48"/>
      <c r="J267" s="48"/>
      <c r="K267" s="54"/>
    </row>
    <row r="268" spans="1:11" ht="17.25" x14ac:dyDescent="0.4">
      <c r="A268" s="49" t="s">
        <v>315</v>
      </c>
      <c r="B268" s="3">
        <v>130900728</v>
      </c>
      <c r="C268" s="46" t="s">
        <v>324</v>
      </c>
      <c r="D268" s="52">
        <v>45862</v>
      </c>
      <c r="E268" s="155">
        <v>660092</v>
      </c>
      <c r="F268" s="48"/>
      <c r="G268" s="156"/>
      <c r="H268" s="48">
        <v>660092</v>
      </c>
      <c r="I268" s="48"/>
      <c r="J268" s="48"/>
      <c r="K268" s="54"/>
    </row>
    <row r="269" spans="1:11" ht="17.25" x14ac:dyDescent="0.4">
      <c r="A269" s="49" t="s">
        <v>315</v>
      </c>
      <c r="B269" s="3">
        <v>130900728</v>
      </c>
      <c r="C269" s="46" t="s">
        <v>431</v>
      </c>
      <c r="D269" s="52">
        <v>45968</v>
      </c>
      <c r="E269" s="155">
        <v>309396</v>
      </c>
      <c r="F269" s="48">
        <v>309396</v>
      </c>
      <c r="G269" s="156"/>
      <c r="H269" s="48"/>
      <c r="I269" s="48"/>
      <c r="J269" s="48"/>
      <c r="K269" s="54"/>
    </row>
    <row r="270" spans="1:11" ht="17.25" x14ac:dyDescent="0.4">
      <c r="A270" s="46" t="s">
        <v>468</v>
      </c>
      <c r="B270" s="3">
        <v>130284352</v>
      </c>
      <c r="C270" s="46" t="s">
        <v>336</v>
      </c>
      <c r="D270" s="47">
        <v>45667</v>
      </c>
      <c r="E270" s="155">
        <v>29400</v>
      </c>
      <c r="F270" s="48"/>
      <c r="G270" s="156"/>
      <c r="H270" s="48"/>
      <c r="I270" s="48">
        <v>29400</v>
      </c>
      <c r="J270" s="48"/>
      <c r="K270" s="54"/>
    </row>
    <row r="271" spans="1:11" ht="17.25" x14ac:dyDescent="0.4">
      <c r="A271" s="46" t="s">
        <v>476</v>
      </c>
      <c r="B271" s="3" t="s">
        <v>438</v>
      </c>
      <c r="C271" s="46" t="s">
        <v>150</v>
      </c>
      <c r="D271" s="47">
        <v>46002</v>
      </c>
      <c r="E271" s="155">
        <v>271400</v>
      </c>
      <c r="F271" s="48">
        <v>271400</v>
      </c>
      <c r="G271" s="156"/>
      <c r="H271" s="48"/>
      <c r="I271" s="48"/>
      <c r="J271" s="48"/>
      <c r="K271" s="54"/>
    </row>
    <row r="272" spans="1:11" ht="17.25" x14ac:dyDescent="0.4">
      <c r="A272" s="99" t="s">
        <v>701</v>
      </c>
      <c r="B272" s="3"/>
      <c r="C272" s="132" t="s">
        <v>700</v>
      </c>
      <c r="D272" s="152">
        <v>46056</v>
      </c>
      <c r="E272" s="145">
        <v>982725.08</v>
      </c>
      <c r="F272" s="48">
        <v>982725.08</v>
      </c>
      <c r="G272" s="156"/>
      <c r="H272" s="48"/>
      <c r="I272" s="48"/>
      <c r="J272" s="48"/>
      <c r="K272" s="54"/>
    </row>
    <row r="273" spans="1:11" ht="17.25" x14ac:dyDescent="0.4">
      <c r="A273" s="99" t="s">
        <v>701</v>
      </c>
      <c r="B273" s="3"/>
      <c r="C273" s="132" t="s">
        <v>704</v>
      </c>
      <c r="D273" s="152">
        <v>46066</v>
      </c>
      <c r="E273" s="145">
        <v>86035.26</v>
      </c>
      <c r="F273" s="48">
        <v>86035.26</v>
      </c>
      <c r="G273" s="156"/>
      <c r="H273" s="48"/>
      <c r="I273" s="48"/>
      <c r="J273" s="48"/>
      <c r="K273" s="54"/>
    </row>
    <row r="274" spans="1:11" ht="17.25" x14ac:dyDescent="0.4">
      <c r="A274" s="129" t="s">
        <v>613</v>
      </c>
      <c r="B274" s="3"/>
      <c r="C274" s="122" t="s">
        <v>707</v>
      </c>
      <c r="D274" s="153">
        <v>46065</v>
      </c>
      <c r="E274" s="145">
        <v>28910</v>
      </c>
      <c r="F274" s="145">
        <v>28910</v>
      </c>
      <c r="G274" s="156"/>
      <c r="H274" s="48"/>
      <c r="I274" s="48"/>
      <c r="J274" s="48"/>
      <c r="K274" s="54"/>
    </row>
    <row r="275" spans="1:11" ht="27" x14ac:dyDescent="0.4">
      <c r="A275" s="46" t="s">
        <v>598</v>
      </c>
      <c r="B275" s="3"/>
      <c r="C275" s="46" t="s">
        <v>230</v>
      </c>
      <c r="D275" s="47">
        <v>46038</v>
      </c>
      <c r="E275" s="155">
        <v>172575</v>
      </c>
      <c r="F275" s="48">
        <v>172575</v>
      </c>
      <c r="G275" s="156"/>
      <c r="H275" s="48"/>
      <c r="I275" s="48"/>
      <c r="J275" s="48"/>
      <c r="K275" s="54"/>
    </row>
    <row r="276" spans="1:11" ht="27" x14ac:dyDescent="0.4">
      <c r="A276" s="46" t="s">
        <v>733</v>
      </c>
      <c r="B276" s="3" t="s">
        <v>438</v>
      </c>
      <c r="C276" s="46" t="s">
        <v>126</v>
      </c>
      <c r="D276" s="47">
        <v>46048</v>
      </c>
      <c r="E276" s="155">
        <v>290000</v>
      </c>
      <c r="F276" s="48">
        <v>290000</v>
      </c>
      <c r="G276" s="156"/>
      <c r="H276" s="48"/>
      <c r="I276" s="48"/>
      <c r="J276" s="48"/>
      <c r="K276" s="54"/>
    </row>
    <row r="277" spans="1:11" ht="17.25" x14ac:dyDescent="0.4">
      <c r="A277" s="46" t="s">
        <v>734</v>
      </c>
      <c r="B277" s="3"/>
      <c r="C277" s="46" t="s">
        <v>713</v>
      </c>
      <c r="D277" s="47">
        <v>46042</v>
      </c>
      <c r="E277" s="155">
        <v>25960</v>
      </c>
      <c r="F277" s="48">
        <v>25960</v>
      </c>
      <c r="G277" s="156"/>
      <c r="H277" s="48"/>
      <c r="I277" s="48"/>
      <c r="J277" s="48"/>
      <c r="K277" s="54"/>
    </row>
    <row r="278" spans="1:11" ht="17.25" x14ac:dyDescent="0.4">
      <c r="A278" s="49" t="s">
        <v>106</v>
      </c>
      <c r="B278" s="3">
        <v>130468516</v>
      </c>
      <c r="C278" s="46" t="s">
        <v>358</v>
      </c>
      <c r="D278" s="47">
        <v>45723</v>
      </c>
      <c r="E278" s="155">
        <v>104400</v>
      </c>
      <c r="F278" s="48"/>
      <c r="G278" s="156"/>
      <c r="H278" s="48">
        <v>104400</v>
      </c>
      <c r="I278" s="48"/>
      <c r="J278" s="48"/>
    </row>
    <row r="279" spans="1:11" ht="17.25" x14ac:dyDescent="0.4">
      <c r="A279" s="49" t="s">
        <v>106</v>
      </c>
      <c r="B279" s="3">
        <v>130468516</v>
      </c>
      <c r="C279" s="46" t="s">
        <v>360</v>
      </c>
      <c r="D279" s="47">
        <v>45734</v>
      </c>
      <c r="E279" s="155">
        <v>104400</v>
      </c>
      <c r="F279" s="48"/>
      <c r="G279" s="156"/>
      <c r="H279" s="48">
        <v>104400</v>
      </c>
      <c r="I279" s="48"/>
      <c r="J279" s="48"/>
    </row>
    <row r="280" spans="1:11" ht="17.25" x14ac:dyDescent="0.4">
      <c r="A280" s="46" t="s">
        <v>106</v>
      </c>
      <c r="B280" s="3">
        <v>130468516</v>
      </c>
      <c r="C280" s="46" t="s">
        <v>362</v>
      </c>
      <c r="D280" s="47">
        <v>45791</v>
      </c>
      <c r="E280" s="155">
        <v>140400</v>
      </c>
      <c r="F280" s="48"/>
      <c r="G280" s="156">
        <v>140400</v>
      </c>
      <c r="H280" s="48"/>
      <c r="I280" s="48"/>
      <c r="J280" s="48"/>
    </row>
    <row r="281" spans="1:11" ht="17.25" x14ac:dyDescent="0.4">
      <c r="A281" s="46" t="s">
        <v>106</v>
      </c>
      <c r="B281" s="3">
        <v>130468516</v>
      </c>
      <c r="C281" s="46" t="s">
        <v>364</v>
      </c>
      <c r="D281" s="47">
        <v>45838</v>
      </c>
      <c r="E281" s="155">
        <v>69600</v>
      </c>
      <c r="F281" s="48"/>
      <c r="G281" s="156"/>
      <c r="H281" s="48">
        <v>69600</v>
      </c>
      <c r="I281" s="48"/>
      <c r="J281" s="48"/>
    </row>
    <row r="282" spans="1:11" ht="17.25" x14ac:dyDescent="0.4">
      <c r="A282" s="46" t="s">
        <v>107</v>
      </c>
      <c r="B282" s="3" t="s">
        <v>438</v>
      </c>
      <c r="C282" s="46" t="s">
        <v>374</v>
      </c>
      <c r="D282" s="47">
        <v>45922</v>
      </c>
      <c r="E282" s="155">
        <v>328748</v>
      </c>
      <c r="F282" s="48"/>
      <c r="G282" s="156">
        <v>328748</v>
      </c>
      <c r="H282" s="48"/>
      <c r="I282" s="48"/>
      <c r="J282" s="48"/>
    </row>
    <row r="283" spans="1:11" ht="17.25" x14ac:dyDescent="0.4">
      <c r="A283" s="46" t="s">
        <v>107</v>
      </c>
      <c r="B283" s="3" t="s">
        <v>438</v>
      </c>
      <c r="C283" s="46" t="s">
        <v>462</v>
      </c>
      <c r="D283" s="47">
        <v>45925</v>
      </c>
      <c r="E283" s="155">
        <v>6149.18</v>
      </c>
      <c r="F283" s="48"/>
      <c r="G283" s="156">
        <v>6149.18</v>
      </c>
      <c r="H283" s="48"/>
      <c r="I283" s="48"/>
      <c r="J283" s="48"/>
    </row>
    <row r="284" spans="1:11" ht="17.25" x14ac:dyDescent="0.4">
      <c r="A284" s="46" t="s">
        <v>500</v>
      </c>
      <c r="B284" s="3"/>
      <c r="C284" s="46" t="s">
        <v>554</v>
      </c>
      <c r="D284" s="47">
        <v>46029</v>
      </c>
      <c r="E284" s="155">
        <v>171100</v>
      </c>
      <c r="F284" s="48">
        <v>171100</v>
      </c>
      <c r="G284" s="156"/>
      <c r="H284" s="48"/>
      <c r="I284" s="48"/>
      <c r="J284" s="48"/>
    </row>
    <row r="285" spans="1:11" ht="17.25" x14ac:dyDescent="0.4">
      <c r="A285" s="46" t="s">
        <v>500</v>
      </c>
      <c r="B285" s="3"/>
      <c r="C285" s="46" t="s">
        <v>735</v>
      </c>
      <c r="D285" s="47">
        <v>46050</v>
      </c>
      <c r="E285" s="155">
        <v>593312.38</v>
      </c>
      <c r="F285" s="48">
        <v>593312.38</v>
      </c>
      <c r="G285" s="156"/>
      <c r="H285" s="48"/>
      <c r="I285" s="48"/>
      <c r="J285" s="48"/>
    </row>
    <row r="286" spans="1:11" ht="17.25" x14ac:dyDescent="0.4">
      <c r="A286" s="46" t="s">
        <v>626</v>
      </c>
      <c r="B286" s="3"/>
      <c r="C286" s="46" t="s">
        <v>583</v>
      </c>
      <c r="D286" s="47">
        <v>46071</v>
      </c>
      <c r="E286" s="155">
        <v>71980</v>
      </c>
      <c r="F286" s="48">
        <v>71980</v>
      </c>
      <c r="G286" s="156"/>
      <c r="H286" s="48"/>
      <c r="I286" s="48"/>
      <c r="J286" s="48"/>
    </row>
    <row r="287" spans="1:11" ht="17.25" x14ac:dyDescent="0.4">
      <c r="A287" s="46" t="s">
        <v>509</v>
      </c>
      <c r="B287" s="3">
        <v>130578966</v>
      </c>
      <c r="C287" s="46" t="s">
        <v>556</v>
      </c>
      <c r="D287" s="47" t="s">
        <v>587</v>
      </c>
      <c r="E287" s="155">
        <v>17217.990000000002</v>
      </c>
      <c r="F287" s="48">
        <v>17217.990000000002</v>
      </c>
      <c r="G287" s="156"/>
      <c r="H287" s="48"/>
      <c r="I287" s="48"/>
      <c r="J287" s="48"/>
    </row>
    <row r="288" spans="1:11" ht="17.25" x14ac:dyDescent="0.4">
      <c r="A288" s="46" t="s">
        <v>510</v>
      </c>
      <c r="B288" s="3"/>
      <c r="C288" s="46" t="s">
        <v>597</v>
      </c>
      <c r="D288" s="47">
        <v>45987</v>
      </c>
      <c r="E288" s="155">
        <v>38940</v>
      </c>
      <c r="F288" s="48">
        <v>38940</v>
      </c>
      <c r="G288" s="156"/>
      <c r="H288" s="48"/>
      <c r="I288" s="48"/>
      <c r="J288" s="48"/>
    </row>
    <row r="289" spans="1:13" ht="17.25" x14ac:dyDescent="0.4">
      <c r="A289" s="46" t="s">
        <v>603</v>
      </c>
      <c r="B289" s="3"/>
      <c r="C289" s="110" t="s">
        <v>721</v>
      </c>
      <c r="D289" s="24">
        <v>46041</v>
      </c>
      <c r="E289" s="146">
        <v>329072.5</v>
      </c>
      <c r="F289" s="146">
        <v>329072.5</v>
      </c>
      <c r="G289" s="156"/>
      <c r="H289" s="48"/>
      <c r="I289" s="48"/>
      <c r="J289" s="48"/>
    </row>
    <row r="290" spans="1:13" ht="17.25" x14ac:dyDescent="0.4">
      <c r="A290" s="46" t="s">
        <v>603</v>
      </c>
      <c r="B290" s="3"/>
      <c r="C290" s="110" t="s">
        <v>724</v>
      </c>
      <c r="D290" s="24">
        <v>46041</v>
      </c>
      <c r="E290" s="146">
        <v>491160</v>
      </c>
      <c r="F290" s="146">
        <v>491160</v>
      </c>
      <c r="G290" s="156"/>
      <c r="H290" s="48"/>
      <c r="I290" s="48"/>
      <c r="J290" s="48"/>
    </row>
    <row r="291" spans="1:13" ht="17.25" x14ac:dyDescent="0.4">
      <c r="A291" s="46" t="s">
        <v>603</v>
      </c>
      <c r="B291" s="3"/>
      <c r="C291" s="110" t="s">
        <v>726</v>
      </c>
      <c r="D291" s="24">
        <v>46069</v>
      </c>
      <c r="E291" s="146">
        <v>1230695</v>
      </c>
      <c r="F291" s="146">
        <v>1230695</v>
      </c>
      <c r="G291" s="156"/>
      <c r="H291" s="48"/>
      <c r="I291" s="48"/>
      <c r="J291" s="48"/>
    </row>
    <row r="292" spans="1:13" ht="17.25" x14ac:dyDescent="0.4">
      <c r="A292" s="46" t="s">
        <v>454</v>
      </c>
      <c r="B292" s="3">
        <v>130247471</v>
      </c>
      <c r="C292" s="47" t="s">
        <v>394</v>
      </c>
      <c r="D292" s="47">
        <v>45688</v>
      </c>
      <c r="E292" s="155">
        <v>41884</v>
      </c>
      <c r="F292" s="48"/>
      <c r="G292" s="156"/>
      <c r="H292" s="48"/>
      <c r="I292" s="48"/>
      <c r="J292" s="48">
        <v>41884</v>
      </c>
    </row>
    <row r="293" spans="1:13" ht="17.25" x14ac:dyDescent="0.4">
      <c r="A293" s="46" t="s">
        <v>454</v>
      </c>
      <c r="B293" s="3">
        <v>130247471</v>
      </c>
      <c r="C293" s="47" t="s">
        <v>396</v>
      </c>
      <c r="D293" s="47">
        <v>45695</v>
      </c>
      <c r="E293" s="155">
        <v>45430</v>
      </c>
      <c r="F293" s="48"/>
      <c r="G293" s="156"/>
      <c r="H293" s="48"/>
      <c r="I293" s="48"/>
      <c r="J293" s="48">
        <v>45430</v>
      </c>
    </row>
    <row r="294" spans="1:13" ht="17.25" x14ac:dyDescent="0.4">
      <c r="A294" s="46" t="s">
        <v>454</v>
      </c>
      <c r="B294" s="3">
        <v>130247471</v>
      </c>
      <c r="C294" s="47" t="s">
        <v>398</v>
      </c>
      <c r="D294" s="47">
        <v>45707</v>
      </c>
      <c r="E294" s="155">
        <v>73750</v>
      </c>
      <c r="F294" s="48"/>
      <c r="G294" s="156"/>
      <c r="H294" s="48"/>
      <c r="I294" s="48"/>
      <c r="J294" s="48">
        <v>73750</v>
      </c>
    </row>
    <row r="295" spans="1:13" ht="17.25" x14ac:dyDescent="0.4">
      <c r="A295" s="46" t="s">
        <v>454</v>
      </c>
      <c r="B295" s="3">
        <v>130247471</v>
      </c>
      <c r="C295" s="47" t="s">
        <v>400</v>
      </c>
      <c r="D295" s="47">
        <v>45719</v>
      </c>
      <c r="E295" s="155">
        <v>106200</v>
      </c>
      <c r="F295" s="48"/>
      <c r="G295" s="156"/>
      <c r="H295" s="48">
        <v>0</v>
      </c>
      <c r="I295" s="48"/>
      <c r="J295" s="48">
        <v>106200</v>
      </c>
    </row>
    <row r="296" spans="1:13" ht="17.25" x14ac:dyDescent="0.4">
      <c r="A296" s="46" t="s">
        <v>454</v>
      </c>
      <c r="B296" s="3">
        <v>130247471</v>
      </c>
      <c r="C296" s="47" t="s">
        <v>402</v>
      </c>
      <c r="D296" s="47">
        <v>45733</v>
      </c>
      <c r="E296" s="155">
        <v>236000</v>
      </c>
      <c r="F296" s="48"/>
      <c r="G296" s="156"/>
      <c r="H296" s="48">
        <v>0</v>
      </c>
      <c r="I296" s="48"/>
      <c r="J296" s="48">
        <v>236000</v>
      </c>
    </row>
    <row r="297" spans="1:13" ht="17.25" x14ac:dyDescent="0.4">
      <c r="A297" s="46" t="s">
        <v>454</v>
      </c>
      <c r="B297" s="3">
        <v>130247471</v>
      </c>
      <c r="C297" s="47" t="s">
        <v>404</v>
      </c>
      <c r="D297" s="47">
        <v>45750</v>
      </c>
      <c r="E297" s="155">
        <v>83174</v>
      </c>
      <c r="F297" s="48"/>
      <c r="G297" s="156"/>
      <c r="H297" s="48"/>
      <c r="I297" s="48">
        <v>83174</v>
      </c>
      <c r="J297" s="48"/>
    </row>
    <row r="298" spans="1:13" ht="17.25" x14ac:dyDescent="0.4">
      <c r="A298" s="46" t="s">
        <v>454</v>
      </c>
      <c r="B298" s="3">
        <v>130247471</v>
      </c>
      <c r="C298" s="26" t="s">
        <v>406</v>
      </c>
      <c r="D298" s="47">
        <v>45742</v>
      </c>
      <c r="E298" s="155">
        <v>11800</v>
      </c>
      <c r="F298" s="48"/>
      <c r="G298" s="156"/>
      <c r="H298" s="48"/>
      <c r="I298" s="48">
        <v>11800</v>
      </c>
      <c r="J298" s="48"/>
      <c r="K298" s="27"/>
    </row>
    <row r="299" spans="1:13" ht="17.25" x14ac:dyDescent="0.4">
      <c r="A299" s="46" t="s">
        <v>454</v>
      </c>
      <c r="B299" s="3">
        <v>130247471</v>
      </c>
      <c r="C299" s="47" t="s">
        <v>408</v>
      </c>
      <c r="D299" s="47">
        <v>45840</v>
      </c>
      <c r="E299" s="155">
        <v>170219.8</v>
      </c>
      <c r="F299" s="48"/>
      <c r="G299" s="156"/>
      <c r="H299" s="48">
        <v>170219.8</v>
      </c>
      <c r="I299" s="48"/>
      <c r="J299" s="48"/>
    </row>
    <row r="300" spans="1:13" ht="17.25" x14ac:dyDescent="0.4">
      <c r="A300" s="46" t="s">
        <v>454</v>
      </c>
      <c r="B300" s="3">
        <v>130247471</v>
      </c>
      <c r="C300" s="47" t="s">
        <v>410</v>
      </c>
      <c r="D300" s="47">
        <v>45923</v>
      </c>
      <c r="E300" s="155">
        <v>836011.1</v>
      </c>
      <c r="F300" s="48">
        <v>836011.1</v>
      </c>
      <c r="G300" s="156"/>
      <c r="H300" s="48"/>
      <c r="I300" s="48"/>
      <c r="J300" s="48"/>
    </row>
    <row r="301" spans="1:13" ht="17.25" x14ac:dyDescent="0.4">
      <c r="A301" s="46" t="s">
        <v>454</v>
      </c>
      <c r="B301" s="3">
        <v>130247471</v>
      </c>
      <c r="C301" s="47" t="s">
        <v>564</v>
      </c>
      <c r="D301" s="47">
        <v>45707</v>
      </c>
      <c r="E301" s="155">
        <v>645165</v>
      </c>
      <c r="F301" s="48">
        <v>645165</v>
      </c>
      <c r="G301" s="156"/>
      <c r="H301" s="48"/>
      <c r="I301" s="48"/>
      <c r="J301" s="48"/>
    </row>
    <row r="302" spans="1:13" ht="17.25" x14ac:dyDescent="0.4">
      <c r="A302" s="51" t="s">
        <v>469</v>
      </c>
      <c r="B302" s="3">
        <v>132062371</v>
      </c>
      <c r="C302" s="46" t="s">
        <v>253</v>
      </c>
      <c r="D302" s="47">
        <v>45750</v>
      </c>
      <c r="E302" s="155">
        <f>16000+9735</f>
        <v>25735</v>
      </c>
      <c r="F302" s="48"/>
      <c r="G302" s="156"/>
      <c r="H302" s="48"/>
      <c r="I302" s="48">
        <v>25735</v>
      </c>
      <c r="J302" s="48"/>
      <c r="M302" s="56"/>
    </row>
    <row r="303" spans="1:13" ht="17.25" x14ac:dyDescent="0.4">
      <c r="A303" s="51" t="s">
        <v>469</v>
      </c>
      <c r="B303" s="3">
        <v>132062371</v>
      </c>
      <c r="C303" s="51" t="s">
        <v>412</v>
      </c>
      <c r="D303" s="52">
        <v>45729</v>
      </c>
      <c r="E303" s="155">
        <v>57040</v>
      </c>
      <c r="F303" s="48"/>
      <c r="G303" s="156"/>
      <c r="H303" s="48"/>
      <c r="I303" s="48"/>
      <c r="J303" s="48">
        <v>57040</v>
      </c>
    </row>
    <row r="304" spans="1:13" ht="33.75" customHeight="1" x14ac:dyDescent="0.4">
      <c r="A304" s="51" t="s">
        <v>469</v>
      </c>
      <c r="B304" s="3">
        <v>132062371</v>
      </c>
      <c r="C304" s="51" t="s">
        <v>562</v>
      </c>
      <c r="D304" s="52">
        <v>45999</v>
      </c>
      <c r="E304" s="155">
        <v>1547260</v>
      </c>
      <c r="F304" s="48">
        <v>1547260</v>
      </c>
      <c r="G304" s="156"/>
      <c r="H304" s="48"/>
      <c r="I304" s="48"/>
      <c r="J304" s="48"/>
      <c r="M304" s="27"/>
    </row>
    <row r="305" spans="1:13" ht="30" customHeight="1" x14ac:dyDescent="0.4">
      <c r="A305" s="3"/>
      <c r="B305" s="3"/>
      <c r="C305" s="3"/>
      <c r="D305" s="3" t="s">
        <v>470</v>
      </c>
      <c r="E305" s="55">
        <v>54205226.619999997</v>
      </c>
      <c r="F305" s="56">
        <f>SUM(F5:F304)</f>
        <v>30056711.77</v>
      </c>
      <c r="G305" s="56">
        <f>SUM(G5:G303)</f>
        <v>8197941.4800000004</v>
      </c>
      <c r="H305" s="56">
        <f>SUM(H5:H303)</f>
        <v>7558948.5599999996</v>
      </c>
      <c r="I305" s="56">
        <f>SUM(I5:I303)</f>
        <v>2591166.09</v>
      </c>
      <c r="J305" s="56">
        <f>SUM(J5:J303)</f>
        <v>5800458.7199999997</v>
      </c>
      <c r="L305" s="28"/>
    </row>
    <row r="306" spans="1:13" x14ac:dyDescent="0.25">
      <c r="J306" s="27"/>
      <c r="L306" s="27"/>
    </row>
    <row r="307" spans="1:13" x14ac:dyDescent="0.25">
      <c r="C307" s="176" t="s">
        <v>471</v>
      </c>
      <c r="D307" s="176"/>
      <c r="E307" s="176"/>
      <c r="F307" s="57"/>
      <c r="G307" s="176" t="s">
        <v>3</v>
      </c>
      <c r="H307" s="176"/>
      <c r="I307" s="176"/>
      <c r="J307" s="176"/>
      <c r="K307" s="27"/>
    </row>
    <row r="308" spans="1:13" x14ac:dyDescent="0.25">
      <c r="C308" s="176"/>
      <c r="D308" s="176"/>
      <c r="E308" s="176"/>
      <c r="F308" s="57"/>
      <c r="G308" s="176"/>
      <c r="H308" s="176"/>
      <c r="I308" s="176"/>
      <c r="J308" s="176"/>
    </row>
    <row r="309" spans="1:13" x14ac:dyDescent="0.25">
      <c r="C309" s="176" t="s">
        <v>472</v>
      </c>
      <c r="D309" s="176"/>
      <c r="E309" s="176"/>
      <c r="F309" s="57"/>
      <c r="G309" s="176" t="s">
        <v>473</v>
      </c>
      <c r="H309" s="176"/>
      <c r="I309" s="176"/>
      <c r="J309" s="176"/>
    </row>
    <row r="310" spans="1:13" x14ac:dyDescent="0.25">
      <c r="C310" s="176" t="s">
        <v>474</v>
      </c>
      <c r="D310" s="176"/>
      <c r="E310" s="176"/>
      <c r="F310" s="57"/>
      <c r="G310" s="176" t="s">
        <v>475</v>
      </c>
      <c r="H310" s="176"/>
      <c r="I310" s="176"/>
      <c r="J310" s="176"/>
      <c r="M310" s="27"/>
    </row>
    <row r="311" spans="1:13" x14ac:dyDescent="0.25">
      <c r="C311" s="57"/>
      <c r="D311" s="57"/>
      <c r="E311" s="57"/>
      <c r="F311" s="157"/>
      <c r="G311" s="57"/>
      <c r="H311" s="57"/>
      <c r="I311" s="57"/>
      <c r="J311" s="57"/>
    </row>
    <row r="312" spans="1:13" x14ac:dyDescent="0.25">
      <c r="M312" s="27"/>
    </row>
    <row r="314" spans="1:13" x14ac:dyDescent="0.25">
      <c r="H314" s="27"/>
    </row>
    <row r="318" spans="1:13" ht="12" customHeight="1" x14ac:dyDescent="0.25"/>
  </sheetData>
  <autoFilter ref="A4:J318" xr:uid="{31B02444-12B2-495D-9FB2-3AACD27FDC6D}"/>
  <mergeCells count="11">
    <mergeCell ref="G309:J309"/>
    <mergeCell ref="C310:E310"/>
    <mergeCell ref="G310:J310"/>
    <mergeCell ref="A2:H2"/>
    <mergeCell ref="A3:C3"/>
    <mergeCell ref="D3:J3"/>
    <mergeCell ref="C307:E307"/>
    <mergeCell ref="G307:J307"/>
    <mergeCell ref="C308:E308"/>
    <mergeCell ref="G308:J308"/>
    <mergeCell ref="C309:E309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148:D162 C157:D162 C163:C168 C56:C129 D5:D129 C130:D145" xr:uid="{57A10EE6-878F-4CE0-9501-B389DB340D1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DEUDA X SUPLIDOR</vt:lpstr>
      <vt:lpstr>DEUDA X PERIODO</vt:lpstr>
      <vt:lpstr>DEUDA X FACTURA</vt:lpstr>
      <vt:lpstr>SALDO X ANTIGUEDAD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Teanny Jhorlennys Pérez de la Cruz</cp:lastModifiedBy>
  <cp:lastPrinted>2026-03-03T19:09:54Z</cp:lastPrinted>
  <dcterms:created xsi:type="dcterms:W3CDTF">2022-04-28T15:08:26Z</dcterms:created>
  <dcterms:modified xsi:type="dcterms:W3CDTF">2026-03-04T12:23:25Z</dcterms:modified>
</cp:coreProperties>
</file>